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405" windowHeight="3765" tabRatio="684" activeTab="1"/>
  </bookViews>
  <sheets>
    <sheet name="Титульный лист" sheetId="1" r:id="rId1"/>
    <sheet name="Меню" sheetId="2" r:id="rId2"/>
    <sheet name="накопительная" sheetId="3" r:id="rId3"/>
    <sheet name="Пищевка" sheetId="4" r:id="rId4"/>
    <sheet name="СЕТКА" sheetId="5" r:id="rId5"/>
  </sheets>
  <definedNames>
    <definedName name="_xlnm._FilterDatabase" localSheetId="1" hidden="1">'Меню'!$A$2:$A$1173</definedName>
  </definedNames>
  <calcPr fullCalcOnLoad="1"/>
</workbook>
</file>

<file path=xl/sharedStrings.xml><?xml version="1.0" encoding="utf-8"?>
<sst xmlns="http://schemas.openxmlformats.org/spreadsheetml/2006/main" count="2023" uniqueCount="389">
  <si>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</si>
  <si>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</si>
  <si>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</si>
  <si>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</si>
  <si>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</si>
  <si>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</si>
  <si>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</si>
  <si>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</si>
  <si>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</si>
  <si>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</si>
  <si>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</si>
  <si>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</si>
  <si>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</si>
  <si>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</si>
  <si>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</si>
  <si>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</si>
  <si>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</si>
  <si>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</si>
  <si>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</si>
  <si>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</si>
  <si>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</si>
  <si>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</si>
  <si>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</si>
  <si>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</si>
  <si>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</si>
  <si>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</si>
  <si>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</si>
  <si>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</si>
  <si>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</si>
  <si>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</si>
  <si>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</si>
  <si>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</si>
  <si>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</si>
  <si>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</si>
  <si>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</si>
  <si>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</si>
  <si>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</si>
  <si>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</si>
  <si>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</si>
  <si>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</si>
  <si>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</si>
  <si>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</si>
  <si>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№</t>
  </si>
  <si>
    <t>Продукты</t>
  </si>
  <si>
    <t>% выполнения</t>
  </si>
  <si>
    <t>Дни</t>
  </si>
  <si>
    <t>200/5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</si>
  <si>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</si>
  <si>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</si>
  <si>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</si>
  <si>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</si>
  <si>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</si>
  <si>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</si>
  <si>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</si>
  <si>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</si>
  <si>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</si>
  <si>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</si>
  <si>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</si>
  <si>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</si>
  <si>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</si>
  <si>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</si>
  <si>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</si>
  <si>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</si>
  <si>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</si>
  <si>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 xml:space="preserve">крупа гречневая </t>
  </si>
  <si>
    <t>изюм</t>
  </si>
  <si>
    <t>крупа манная</t>
  </si>
  <si>
    <t>мука пшеничная</t>
  </si>
  <si>
    <t>капуста свежая белокочанная</t>
  </si>
  <si>
    <t xml:space="preserve">горох </t>
  </si>
  <si>
    <t>сухофрукты</t>
  </si>
  <si>
    <t>макаронные изделия</t>
  </si>
  <si>
    <t>крупа кукурузная</t>
  </si>
  <si>
    <t>фрикадельки:</t>
  </si>
  <si>
    <t>творог</t>
  </si>
  <si>
    <t>крупа рисовая</t>
  </si>
  <si>
    <t>шиповник</t>
  </si>
  <si>
    <t>сыр</t>
  </si>
  <si>
    <t>крупа пшено</t>
  </si>
  <si>
    <t>ванилин</t>
  </si>
  <si>
    <t xml:space="preserve"> сухари пшеничные</t>
  </si>
  <si>
    <t>или лук зелёный</t>
  </si>
  <si>
    <t>вода питьевая</t>
  </si>
  <si>
    <t>Соки фруктовые (овощные)</t>
  </si>
  <si>
    <t>Птица</t>
  </si>
  <si>
    <t>Колбасные изделия</t>
  </si>
  <si>
    <t>молоко питьевое</t>
  </si>
  <si>
    <t>соль йодированная</t>
  </si>
  <si>
    <t>или</t>
  </si>
  <si>
    <t>яйцо куриное</t>
  </si>
  <si>
    <t>кофейный напиток</t>
  </si>
  <si>
    <t>масло растительное для смазки листа</t>
  </si>
  <si>
    <t>или ячневая или гречневая или пшено</t>
  </si>
  <si>
    <t>масло сливочное для смазки листа</t>
  </si>
  <si>
    <t>горох</t>
  </si>
  <si>
    <t>крупа рисовая или перловая, или пшеничная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</si>
  <si>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</si>
  <si>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</si>
  <si>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</si>
  <si>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</si>
  <si>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</si>
  <si>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</si>
  <si>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какао - порошок</t>
  </si>
  <si>
    <t>масло сливочное</t>
  </si>
  <si>
    <t>Бутерброд с джемом или повидлом (р.2-2004)</t>
  </si>
  <si>
    <t>250/10/5</t>
  </si>
  <si>
    <t>250/10</t>
  </si>
  <si>
    <t>Суп картофельный с рыбными фрикадельками (р.142-2004)</t>
  </si>
  <si>
    <t>"Бабушкин" суп с мясом со сметаной (ТТК)</t>
  </si>
  <si>
    <t>Бутерброд с маслом (р.1-2004)</t>
  </si>
  <si>
    <t>Чай с лимоном (р.686-2004)</t>
  </si>
  <si>
    <t>Суп с мясными фрикадельками (р.137-2004)</t>
  </si>
  <si>
    <t xml:space="preserve">  </t>
  </si>
  <si>
    <t>морская капуста консервированная</t>
  </si>
  <si>
    <t>Кофейный напиток (р.253-2004, Пермь)</t>
  </si>
  <si>
    <t>Бутерброд с сыром (р.3-2004)</t>
  </si>
  <si>
    <t>Бефстроганов из отварной говядины (р.423-2004)</t>
  </si>
  <si>
    <t>Салат из свеклы с морской капустой (р.623-2002)</t>
  </si>
  <si>
    <t>** Количество потребленных продуктов округлено до целого числа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</si>
  <si>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</si>
  <si>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</si>
  <si>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>молоко сгущенное  с сахаром</t>
  </si>
  <si>
    <t xml:space="preserve">Завтрак, ккал </t>
  </si>
  <si>
    <t>Обед, ккал</t>
  </si>
  <si>
    <t>ИТОГО в среднем  за день</t>
  </si>
  <si>
    <t>Салат из свеклы с огурцами (р.21-2004)</t>
  </si>
  <si>
    <t>или капуста квашеная промышленного производства</t>
  </si>
  <si>
    <t>Хлеб пшеничный</t>
  </si>
  <si>
    <t>Свекольник с мясом, со сметаной (р.34-2004, Пермь)</t>
  </si>
  <si>
    <t>ПОЛДНИК</t>
  </si>
  <si>
    <t>ОБЕД</t>
  </si>
  <si>
    <t>ЗАВТРАК</t>
  </si>
  <si>
    <t>ВТОРОЙ ЗАВТРАК</t>
  </si>
  <si>
    <t>помидоры свежие парниковые</t>
  </si>
  <si>
    <t>или огурцы свежие парниковые</t>
  </si>
  <si>
    <t xml:space="preserve"> или огурцы свежие грунтовые</t>
  </si>
  <si>
    <t xml:space="preserve">масло растительное на полив при подаче </t>
  </si>
  <si>
    <t>капуста белокочанная  квашенная промышленного производства</t>
  </si>
  <si>
    <t>или фарш промышленного производства</t>
  </si>
  <si>
    <t>Итого, ккал</t>
  </si>
  <si>
    <t xml:space="preserve">Факт в день г, мл, </t>
  </si>
  <si>
    <t>Соль пищевая поваренная</t>
  </si>
  <si>
    <t>или помидоры свежие грунтовые</t>
  </si>
  <si>
    <t>горбуша потрошенная с головой (филе  с кожей без костей)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</si>
  <si>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</si>
  <si>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</si>
  <si>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курица потрошеная 1 категории (разделка на мякоть без кожи)</t>
  </si>
  <si>
    <t>Гречка вязкая отварная (р.510-2004)</t>
  </si>
  <si>
    <t>Гуляш (р.437-2004)</t>
  </si>
  <si>
    <t>ТТК- Технико-технологическая карта</t>
  </si>
  <si>
    <t>Нарезка из отварной моркови и свеклы  с маслом (р.21/1-2011, Екатеринбург)</t>
  </si>
  <si>
    <t xml:space="preserve"> огурцы свежие парниковые</t>
  </si>
  <si>
    <t>Салат из моркови с огурцами (ТТК)</t>
  </si>
  <si>
    <t>сухари пшеничные</t>
  </si>
  <si>
    <t>зелень свежая (петрушка, укроп)</t>
  </si>
  <si>
    <t>масса готового мяса</t>
  </si>
  <si>
    <t>томатное пюре (без искусственных ароматизаторов, красителей и консервантов, без содержания крахмала и соли)</t>
  </si>
  <si>
    <t>или бефстроганов полуфабрикат</t>
  </si>
  <si>
    <t>Нарезка из свежих помидоров с маслом  (р.15/1-2011, Екатеринбург)</t>
  </si>
  <si>
    <t xml:space="preserve"> хлопья овсяные "Геркулес" или манная или др.</t>
  </si>
  <si>
    <t xml:space="preserve">Колбасные изделия </t>
  </si>
  <si>
    <t>Сельдь, икра</t>
  </si>
  <si>
    <t>Крахмал картофельный</t>
  </si>
  <si>
    <t>или треска потрошенная обезглавленная (филе  с кожей без костей)</t>
  </si>
  <si>
    <t>или хек потрошенный обезглавленный (филе  с кожей без костей)</t>
  </si>
  <si>
    <t>Фактически получено г, мл, **</t>
  </si>
  <si>
    <t>Каша кукурузная жидкая с маслом (р.311-2004)</t>
  </si>
  <si>
    <t>Жаркое по - домашнему (р.436-2004)</t>
  </si>
  <si>
    <t>Чай с сахаром (р.685-2004)</t>
  </si>
  <si>
    <t>Чай с молоком (р.267-2001,г.Пермь)</t>
  </si>
  <si>
    <t>Уха рыбацкая (р.30/2-2011г., Екатеринбург)</t>
  </si>
  <si>
    <t>Картофельное пюре (р.520-2004)</t>
  </si>
  <si>
    <t>Суп молочный с крупой (р.161-2004)</t>
  </si>
  <si>
    <t>Нарезка из моркови отварной (таб.№10-2001,Пермь)</t>
  </si>
  <si>
    <t>Салат из квашеной капусты с луком (р. 45-2004)</t>
  </si>
  <si>
    <t>Нарезка из отварной моркови и свеклы (таб.№10-2001,Пермь)</t>
  </si>
  <si>
    <t>свекла - до 01.01 -20%</t>
  </si>
  <si>
    <t>Сметана с м. д. ж. не более 15%</t>
  </si>
  <si>
    <t>Фрукты (плоды) свежие</t>
  </si>
  <si>
    <t>Хлеб ржаной (ржано-пшеничный)</t>
  </si>
  <si>
    <t>Макаронные изделия</t>
  </si>
  <si>
    <t>Мука пшеничная хлебопекарная</t>
  </si>
  <si>
    <t>Какао</t>
  </si>
  <si>
    <t>Дрожжи хлебопекарные</t>
  </si>
  <si>
    <t>макар</t>
  </si>
  <si>
    <t>какао</t>
  </si>
  <si>
    <t>%</t>
  </si>
  <si>
    <t>дрожжи</t>
  </si>
  <si>
    <t>или Мучное изделие промышленного производства обогащенное витаминами и минералами</t>
  </si>
  <si>
    <t>Суп "Волна" на мясном бульоне (ТТК)</t>
  </si>
  <si>
    <t>или зелень сушеная</t>
  </si>
  <si>
    <t>мак</t>
  </si>
  <si>
    <t>Овощи на подгарнировку</t>
  </si>
  <si>
    <t>ИТОГО ЗА ВЕСЬ ПЕРИОД</t>
  </si>
  <si>
    <t>огурцы соленые без уксуса</t>
  </si>
  <si>
    <t>СРЕДНЕЕ ЗНАЧЕНИЕ ЗА ПЕРИОД, г</t>
  </si>
  <si>
    <t>Хлеб пшеничный или хлеб зерновой ***</t>
  </si>
  <si>
    <t>яблоки в салате</t>
  </si>
  <si>
    <t>не собр в супе мол</t>
  </si>
  <si>
    <t>Капуста тушеная (р.534-2004)</t>
  </si>
  <si>
    <t>Овощи свежие, зелень</t>
  </si>
  <si>
    <t>Фрукты(плоды) сухие, в т.ч. шиповник</t>
  </si>
  <si>
    <t>Соки плодоовощные, напитки витаминизированные, в т.ч. Инстантные</t>
  </si>
  <si>
    <t>Мясо (говядина 1 категории)</t>
  </si>
  <si>
    <t>Птица (куры 1 категории потрошенные)</t>
  </si>
  <si>
    <t>Рыба -филе</t>
  </si>
  <si>
    <t>Молоко (массовая доля жира 2,5%, 3,2%)</t>
  </si>
  <si>
    <t>Творог (массовая доля жира не более 9%)</t>
  </si>
  <si>
    <t xml:space="preserve">Сыр </t>
  </si>
  <si>
    <t>Яйцо диетическое</t>
  </si>
  <si>
    <t>* Нормы питания в соответствии с СанПиН 2.4.5.2409-08 "Санитарно эпидемиологические требования к  организации питания обучающихся в общеобразовательных учреждениях, учреждениях начального и среднего профессионального образования", Приложение 8 "Рекомендуемые среднесуточные наборы пищевых продуктов, в том числе используемые для приготовления блюд и напитков, для обучающихся общеобразовательных учреждений"</t>
  </si>
  <si>
    <t xml:space="preserve">Молоко, </t>
  </si>
  <si>
    <t>кисломолочные продукты</t>
  </si>
  <si>
    <t>макаронные</t>
  </si>
  <si>
    <t xml:space="preserve"> Норма питания в г*, мл, нетто на 1 ребенка </t>
  </si>
  <si>
    <t>Витамины, мг</t>
  </si>
  <si>
    <t>С</t>
  </si>
  <si>
    <t>В1</t>
  </si>
  <si>
    <t>А (мкг рет.экв.)</t>
  </si>
  <si>
    <t>Е (мг ток.экв.)</t>
  </si>
  <si>
    <t>Минералы, мг</t>
  </si>
  <si>
    <t xml:space="preserve">Ca </t>
  </si>
  <si>
    <t>P</t>
  </si>
  <si>
    <t>Mg</t>
  </si>
  <si>
    <t>Fe</t>
  </si>
  <si>
    <t>25% от суточного рациона</t>
  </si>
  <si>
    <t>35% от суточного рациона</t>
  </si>
  <si>
    <t>Какао с молоком (р.642-1996)</t>
  </si>
  <si>
    <t xml:space="preserve">масло сливочное на полив при подаче </t>
  </si>
  <si>
    <t>горошек зеленый  консервированный (после термической обработки)</t>
  </si>
  <si>
    <t>100/5</t>
  </si>
  <si>
    <t>20/10</t>
  </si>
  <si>
    <t>20/15</t>
  </si>
  <si>
    <t>Мясо тушеное (р.433 - 2004)</t>
  </si>
  <si>
    <t>Колбасные изделия отварные с маслом (р.413-2004)</t>
  </si>
  <si>
    <t>Рыба запечённая с маслом (р. 377-2004)</t>
  </si>
  <si>
    <t>Бутерброд с сыром и маслом (р.р.1, 3-2004)</t>
  </si>
  <si>
    <t>20/5/15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</si>
  <si>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</si>
  <si>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Макаронные изделия отварные (р.516-2004)</t>
  </si>
  <si>
    <t>Суточная потребность СаНПиН 2.4.5.2409-08        2713</t>
  </si>
  <si>
    <t>Потребность в пищевых веществах для детей с  11 лет  и старше по нормативу (100 % от суточных норм)*</t>
  </si>
  <si>
    <t>масса готового омлета</t>
  </si>
  <si>
    <t>масса отварного картофеля</t>
  </si>
  <si>
    <t>Омлет натуральный  с маслом, с подгарнировкой (р.340-2004)</t>
  </si>
  <si>
    <t>170/30</t>
  </si>
  <si>
    <t>Сок  в ассортименте</t>
  </si>
  <si>
    <t>Овощи консервированные без уксуса (огурцы) (р.101-2004)</t>
  </si>
  <si>
    <t>Овощи свежие (огурцы) (р.70-2006, Москва)</t>
  </si>
  <si>
    <t>курица потрошеная 1 категории (разделка на порционные кусочки)</t>
  </si>
  <si>
    <t>масса готовой курицы</t>
  </si>
  <si>
    <t>Плов из птицы (р.492-2004)</t>
  </si>
  <si>
    <t xml:space="preserve"> </t>
  </si>
  <si>
    <t>масса отварной моркови</t>
  </si>
  <si>
    <t>масса соуса</t>
  </si>
  <si>
    <t>масса припущенного с маслом лука</t>
  </si>
  <si>
    <t>Икра кабачковая промышленного производства (р.101-2004)</t>
  </si>
  <si>
    <t>сухари</t>
  </si>
  <si>
    <t>Нарезка из свежих помидоров и огурцов (р.20-2004)</t>
  </si>
  <si>
    <t xml:space="preserve">  огурцы свежие парниковые</t>
  </si>
  <si>
    <t>Мучное изделие промышленного производства  (булочка или коржик или лепешка или др.)</t>
  </si>
  <si>
    <t>масса готового суфле</t>
  </si>
  <si>
    <t>Суфле творожное с джемом или повидлом или молоком сгущенным  (р.365-2004)</t>
  </si>
  <si>
    <t>Запеканка из творога с молоком  сгущенным  (р.366-2004)</t>
  </si>
  <si>
    <t>Суп по  "Домашнему" с мясом и сметаной (ТТК)</t>
  </si>
  <si>
    <t>масса отварной свеклы</t>
  </si>
  <si>
    <t>Рассольник "Домашний" с курицей  со сметаной (р.131-2004)</t>
  </si>
  <si>
    <t>Щи из свежей капусты с картофелем с курицей со сметаной (р.124-2004)</t>
  </si>
  <si>
    <t>Борщ  с капустой и картофелем с курицей со сметаной (р.110-2004)</t>
  </si>
  <si>
    <t>Распределение энергетической ценности  (калорийности) на отдельные приемы пищи для детей школьного возраста с 11 лет и старше</t>
  </si>
  <si>
    <t>Меню содержит обязательные вложения - титульный лист, накопительную ведомость, аннотацию, таблицу распределения энергетической ценности  (калорийности) на отдельные приемы пищи для детей школьного возраста с 11 лет и старше.</t>
  </si>
  <si>
    <t>масса готовой запеканки</t>
  </si>
  <si>
    <t>Бутерброд с колбасой вареной (р.8-2006, Москва)</t>
  </si>
  <si>
    <t>колбаса вареная, в том числе из мяса птицы (отварная)</t>
  </si>
  <si>
    <t>сосиски молочные или колбаса вареная, в том числе из мяса птицы</t>
  </si>
  <si>
    <t>Мучное изделие промышленного производства (печенье,  бублики   или т.д.)</t>
  </si>
  <si>
    <t>***Мучное изделие промышленного производства в 1,7,9 дни посчитаны к норме хлеба пшеничного.</t>
  </si>
  <si>
    <t>Каша рисовая молочная жидкая с маслом  (р.311-2004)</t>
  </si>
  <si>
    <t>Каша пшенная  жидкая с маслом  (р.311-2004)</t>
  </si>
  <si>
    <t>Каша манная молочная жидкая с маслом  (р.311-2004)</t>
  </si>
  <si>
    <t>Каша пшеничная жидкая с маслом   (р.311-2004)</t>
  </si>
  <si>
    <t>60% от суточного рациона</t>
  </si>
  <si>
    <t>или грудка куриная (разделка на мякоть без кожи)</t>
  </si>
  <si>
    <t>или грудка куриная (разделка на порционные кусочки)</t>
  </si>
  <si>
    <t>Овощи свежие (помидоры) (р.71-2006, Москва)</t>
  </si>
  <si>
    <t>Компот из сухофруктов + Витамин "С" (р.639-2004)</t>
  </si>
  <si>
    <t>Каша "Дружба" с маслом (р.93-2001, Пермь)</t>
  </si>
  <si>
    <t>хлопья овсяные "Геркулес"</t>
  </si>
  <si>
    <t>Каша "Геркулесовая" жидкая с маслом (р.311-2004)</t>
  </si>
  <si>
    <t>или джем или повидло (без искусственных ароматизаторов, красителей и консервантов)</t>
  </si>
  <si>
    <t>Рассольник ленинградский с мясом, со сметаной (р.132-2004)</t>
  </si>
  <si>
    <t>Норма,  г, мл, в день при двухразовом питании - завтрак, обед</t>
  </si>
  <si>
    <t>Яйцо отварное №337-2004</t>
  </si>
  <si>
    <t xml:space="preserve">250/10 </t>
  </si>
  <si>
    <t>250/30</t>
  </si>
  <si>
    <t>Суп - пюре из гороха с гренками  (р.170-2004)</t>
  </si>
  <si>
    <t>250/20</t>
  </si>
  <si>
    <t>Потребность в пищевых веществах для детей с  11 лет  и старше по нормативу (не менее 60 % от суточных норм)*</t>
  </si>
  <si>
    <t>Тефтели рыбные, тушеные с соусом (р.349-2013, Пермь)</t>
  </si>
  <si>
    <t>120/50</t>
  </si>
  <si>
    <t>горбуша потрошенная с головой (филе без кожи и костей)</t>
  </si>
  <si>
    <t>или горбуша неразделанная (филе без кожи и костей)</t>
  </si>
  <si>
    <t xml:space="preserve">молоко питьевое </t>
  </si>
  <si>
    <t>соус сметанный (р.442-2013, Пермь):</t>
  </si>
  <si>
    <t>Рис припущенный с овощами (технико - технологическая карта, разработано АУ ТО "Центр технологического контроля")</t>
  </si>
  <si>
    <t>кукуруза консервированная</t>
  </si>
  <si>
    <t>или смесь овощная "Европейская" замороженная</t>
  </si>
  <si>
    <t>или смесь овощная "Мексиканская" замороженная</t>
  </si>
  <si>
    <t>Фрукты в ассортименте</t>
  </si>
  <si>
    <t>Мучное изделие промышленного производства (печенье)</t>
  </si>
  <si>
    <t>Суп гороховый с гренками (р.139-2004)</t>
  </si>
  <si>
    <t>Сырники из творога запечённые, с джемом или повидлом или молоком сгущенным  (р.321-2013)</t>
  </si>
  <si>
    <t>масса готовых сырников</t>
  </si>
  <si>
    <t>20/30</t>
  </si>
  <si>
    <t>Салат из моркови №7-2013, Пермь</t>
  </si>
  <si>
    <t>мини-морковь свежемороженая</t>
  </si>
  <si>
    <t>или морковь - до 01.01 - 20%</t>
  </si>
  <si>
    <t>ИЛИ</t>
  </si>
  <si>
    <t>Каша ячневая жидкая с маслом (р.311-2004)</t>
  </si>
  <si>
    <t>крупа ячневая</t>
  </si>
  <si>
    <t>Фрукт в ассортименте</t>
  </si>
  <si>
    <t>Салат из белокочанной капусты   (р.43-2004)</t>
  </si>
  <si>
    <t>капуста белокочанная свежая (стертая с солью)</t>
  </si>
  <si>
    <t>или лук зеленый</t>
  </si>
  <si>
    <t xml:space="preserve">лимонная кислота </t>
  </si>
  <si>
    <t>вода для разведения лимонной кислоты</t>
  </si>
  <si>
    <t>Фрикадельки из кур запеченные,  с маслом (410-2013, Пермь)</t>
  </si>
  <si>
    <t>курица потрошённая 1 категории</t>
  </si>
  <si>
    <t>или фарш куриный промышленного производства</t>
  </si>
  <si>
    <t>яйца</t>
  </si>
  <si>
    <t>масса готовых фрикаделек</t>
  </si>
  <si>
    <t>масло сливочное на полив при подаче</t>
  </si>
  <si>
    <t>Картофельная запеканка с мясом (р.377-2013, Пермь)</t>
  </si>
  <si>
    <t>или фарш из говядины промышленного производства</t>
  </si>
  <si>
    <t>масса отварного мяса</t>
  </si>
  <si>
    <t>масса отварного протертого картофеля</t>
  </si>
  <si>
    <t>Ассорти из яйца отварного,  морской капусты или горошка зеленого консервированного</t>
  </si>
  <si>
    <t>Морская капуста консервированная №101-2004</t>
  </si>
  <si>
    <t>или Кукуруза консервированная (после тепловой обработки) №101-2004</t>
  </si>
  <si>
    <t>Рагу из птицы  (р.407-2013, Пермь)</t>
  </si>
  <si>
    <t>масса готовой птицы (порционные кусочки)</t>
  </si>
  <si>
    <t>филе из мяса индейки</t>
  </si>
  <si>
    <t>масса тушеного филе (мякоть)</t>
  </si>
  <si>
    <t>Напиток из шиповника     (р.519-2013, Пермь)</t>
  </si>
  <si>
    <t>СОЛЯНКА</t>
  </si>
  <si>
    <t>Овощи консервированные без уксуса (помидоры) (р.101-2004)</t>
  </si>
  <si>
    <t xml:space="preserve"> помидоры свежие парниковые</t>
  </si>
  <si>
    <t xml:space="preserve"> или помидоры свежие грунтовые</t>
  </si>
  <si>
    <t>за  15 дней, г, мг</t>
  </si>
  <si>
    <t>Винегрет овощной №76-2013, Пермь</t>
  </si>
  <si>
    <t>свекла - до 01.01 - 20%</t>
  </si>
  <si>
    <t>огурцы соленые</t>
  </si>
  <si>
    <t>Суп с курицей (р.133-2004)</t>
  </si>
  <si>
    <t>Салат из моркови, изюма и яблок (р.14-2013, Пермь)</t>
  </si>
  <si>
    <t>масса припущенной моркови</t>
  </si>
  <si>
    <t>яблоки свежие (с удаленным семенным гнездом)</t>
  </si>
  <si>
    <t>Филе из птицы запеченное с  сыром (технико - технологическая карта, разработано АУ ТО "Центр технологического контроля")</t>
  </si>
  <si>
    <t xml:space="preserve">филе куриное </t>
  </si>
  <si>
    <t>или филе из мяса индейки</t>
  </si>
  <si>
    <t>масса готового филе (мякоть)</t>
  </si>
  <si>
    <t>кукуруза  консервированная (после термической обработки)</t>
  </si>
  <si>
    <t>Салат картофельный с зеленым горошком (р.65-2013, Пермь)</t>
  </si>
  <si>
    <t>горошек зеленый консервированный (после термической обработки)</t>
  </si>
  <si>
    <t>****Мучное изделие промышленного производства в  1 3 дни посчитано к норме муки пшеничной.</t>
  </si>
  <si>
    <t>ПРИМЕРНОЕ 15 -ти ДНЕВНОЕ МЕНЮ ГОРЯЧИХ ЗАВТРАКОВ И ОБЕДОВ</t>
  </si>
  <si>
    <t xml:space="preserve"> для детей школьного возраста с  11 лет и старше №1726 от 16.11.2018 г. (сезон осень - зима)</t>
  </si>
  <si>
    <t>НАКОПИТЕЛЬНАЯ ВЕДОМОСТЬ к меню № 1726 от 11.11.2018 г.  для питания школьников с 11 лет и старше</t>
  </si>
  <si>
    <t>50</t>
  </si>
  <si>
    <t>Котлета рыбная (р.388-2004)</t>
  </si>
  <si>
    <t>Йогурт в ассортименте (№517-2013, Пермь)</t>
  </si>
  <si>
    <t>Биточки  рыбные  (р.388-2004)</t>
  </si>
  <si>
    <t>Кисломолочные продукты (массовая доля жира 2,5%,3,2%)</t>
  </si>
  <si>
    <t>Рыба запечённая со сметаной (р. 341-2013, Пермь)</t>
  </si>
  <si>
    <t>масса запеченной рыбы</t>
  </si>
  <si>
    <t>Рыба, тушеная в томате с овощами (№343-2013, Пермь)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</si>
  <si>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</si>
  <si>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</si>
  <si>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или горбуша неразделанная (филе с кожей без костей)</t>
  </si>
  <si>
    <t>масса тушеной рыбы</t>
  </si>
  <si>
    <t>морковь до 01.01.-20%</t>
  </si>
  <si>
    <t>томатное пюре (без искусственных ароматизаторов, красителей и консервантов)</t>
  </si>
  <si>
    <t>курица потрошеная 1 категории</t>
  </si>
  <si>
    <t xml:space="preserve">или грудка куриная  </t>
  </si>
  <si>
    <t>Курица запеченная  с маслом (р.494-2004)</t>
  </si>
  <si>
    <t>Биточки рубленые из птицы запеченные (р.498-2004)</t>
  </si>
  <si>
    <t>курица потрошеная 1 категории (разделка на мякоть с кожей)</t>
  </si>
  <si>
    <t>фарш куриный промышленного производства</t>
  </si>
  <si>
    <t>или  филе куриное</t>
  </si>
  <si>
    <t>молоко питьевое или вода питьевая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</si>
</sst>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_-* #,##0.0&quot;р.&quot;_-;\-* #,##0.0&quot;р.&quot;_-;_-* &quot;-&quot;??&quot;р.&quot;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sz val="6"/>
      <name val="Arial Cyr"/>
      <family val="0"/>
    </font>
    <font>
      <sz val="11"/>
      <name val="Arial Black"/>
      <family val="2"/>
    </font>
    <font>
      <sz val="9"/>
      <name val="Arial"/>
      <family val="2"/>
    </font>
    <font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6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2"/>
      <color theme="1"/>
      <name val="Arial Cyr"/>
      <family val="0"/>
    </font>
    <font>
      <b/>
      <sz val="12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0">
    <xf numFmtId="0" fontId="0" fillId="0" borderId="0" xfId="0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right" vertical="center"/>
    </xf>
    <xf numFmtId="1" fontId="22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72" fontId="22" fillId="18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1" fontId="14" fillId="2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1" fontId="33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2" fontId="22" fillId="18" borderId="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center"/>
    </xf>
    <xf numFmtId="2" fontId="22" fillId="18" borderId="0" xfId="0" applyNumberFormat="1" applyFont="1" applyFill="1" applyBorder="1" applyAlignment="1">
      <alignment horizontal="center" vertical="center"/>
    </xf>
    <xf numFmtId="1" fontId="33" fillId="18" borderId="0" xfId="0" applyNumberFormat="1" applyFont="1" applyFill="1" applyBorder="1" applyAlignment="1">
      <alignment horizontal="center" vertical="center"/>
    </xf>
    <xf numFmtId="1" fontId="14" fillId="2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172" fontId="33" fillId="18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4" fillId="18" borderId="10" xfId="0" applyFont="1" applyFill="1" applyBorder="1" applyAlignment="1">
      <alignment horizontal="right" vertical="center"/>
    </xf>
    <xf numFmtId="0" fontId="14" fillId="20" borderId="10" xfId="0" applyFont="1" applyFill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center" vertical="center"/>
    </xf>
    <xf numFmtId="2" fontId="33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1" fontId="29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1" fontId="22" fillId="18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2" fontId="14" fillId="18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49" fontId="22" fillId="18" borderId="10" xfId="0" applyNumberFormat="1" applyFont="1" applyFill="1" applyBorder="1" applyAlignment="1">
      <alignment horizontal="center" vertical="center"/>
    </xf>
    <xf numFmtId="2" fontId="29" fillId="18" borderId="10" xfId="0" applyNumberFormat="1" applyFont="1" applyFill="1" applyBorder="1" applyAlignment="1">
      <alignment horizontal="center" vertical="center"/>
    </xf>
    <xf numFmtId="172" fontId="22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4" fillId="18" borderId="10" xfId="0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vertical="center"/>
    </xf>
    <xf numFmtId="172" fontId="23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vertical="center"/>
    </xf>
    <xf numFmtId="172" fontId="14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 wrapText="1"/>
    </xf>
    <xf numFmtId="0" fontId="40" fillId="18" borderId="10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29" fillId="0" borderId="0" xfId="0" applyFont="1" applyAlignment="1">
      <alignment horizontal="left"/>
    </xf>
    <xf numFmtId="0" fontId="27" fillId="0" borderId="0" xfId="0" applyFont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/>
      <protection/>
    </xf>
    <xf numFmtId="2" fontId="0" fillId="18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2" fontId="0" fillId="18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2" fontId="0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horizontal="right" vertical="center" wrapText="1"/>
    </xf>
    <xf numFmtId="172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left"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18" borderId="0" xfId="0" applyFont="1" applyFill="1" applyAlignment="1">
      <alignment horizontal="left"/>
    </xf>
    <xf numFmtId="2" fontId="22" fillId="0" borderId="0" xfId="0" applyNumberFormat="1" applyFont="1" applyFill="1" applyBorder="1" applyAlignment="1">
      <alignment horizontal="left" vertical="center"/>
    </xf>
    <xf numFmtId="2" fontId="22" fillId="18" borderId="0" xfId="0" applyNumberFormat="1" applyFont="1" applyFill="1" applyBorder="1" applyAlignment="1">
      <alignment horizontal="left" vertical="center"/>
    </xf>
    <xf numFmtId="172" fontId="22" fillId="18" borderId="0" xfId="0" applyNumberFormat="1" applyFont="1" applyFill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left" vertical="center"/>
    </xf>
    <xf numFmtId="0" fontId="22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172" fontId="0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22" borderId="0" xfId="0" applyFont="1" applyFill="1" applyAlignment="1">
      <alignment/>
    </xf>
    <xf numFmtId="0" fontId="29" fillId="22" borderId="0" xfId="0" applyFont="1" applyFill="1" applyAlignment="1">
      <alignment horizontal="left"/>
    </xf>
    <xf numFmtId="0" fontId="40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/>
    </xf>
    <xf numFmtId="0" fontId="22" fillId="18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3" fillId="18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22" fillId="18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2" fontId="0" fillId="18" borderId="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0" fontId="0" fillId="18" borderId="0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center"/>
      <protection/>
    </xf>
    <xf numFmtId="2" fontId="34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vertical="center"/>
    </xf>
    <xf numFmtId="172" fontId="22" fillId="18" borderId="10" xfId="0" applyNumberFormat="1" applyFont="1" applyFill="1" applyBorder="1" applyAlignment="1">
      <alignment vertical="center"/>
    </xf>
    <xf numFmtId="1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0" fontId="14" fillId="18" borderId="10" xfId="54" applyFont="1" applyFill="1" applyBorder="1" applyAlignment="1">
      <alignment horizontal="right" vertical="center"/>
      <protection/>
    </xf>
    <xf numFmtId="172" fontId="14" fillId="18" borderId="10" xfId="54" applyNumberFormat="1" applyFont="1" applyFill="1" applyBorder="1" applyAlignment="1">
      <alignment horizontal="center" vertical="center"/>
      <protection/>
    </xf>
    <xf numFmtId="2" fontId="14" fillId="18" borderId="10" xfId="0" applyNumberFormat="1" applyFont="1" applyFill="1" applyBorder="1" applyAlignment="1">
      <alignment horizontal="left" vertical="center"/>
    </xf>
    <xf numFmtId="2" fontId="0" fillId="18" borderId="0" xfId="0" applyNumberFormat="1" applyFont="1" applyFill="1" applyAlignment="1">
      <alignment vertical="center"/>
    </xf>
    <xf numFmtId="172" fontId="0" fillId="18" borderId="0" xfId="0" applyNumberFormat="1" applyFont="1" applyFill="1" applyAlignment="1">
      <alignment vertical="center"/>
    </xf>
    <xf numFmtId="0" fontId="22" fillId="18" borderId="0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72" fontId="0" fillId="0" borderId="0" xfId="0" applyNumberFormat="1" applyFont="1" applyAlignment="1">
      <alignment vertical="center"/>
    </xf>
    <xf numFmtId="1" fontId="21" fillId="18" borderId="0" xfId="0" applyNumberFormat="1" applyFont="1" applyFill="1" applyBorder="1" applyAlignment="1">
      <alignment horizontal="left" vertical="center"/>
    </xf>
    <xf numFmtId="0" fontId="0" fillId="18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2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18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23" borderId="0" xfId="0" applyFont="1" applyFill="1" applyAlignment="1">
      <alignment vertical="center"/>
    </xf>
    <xf numFmtId="1" fontId="43" fillId="18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8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" fontId="43" fillId="0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58" fillId="18" borderId="0" xfId="0" applyFont="1" applyFill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59" fillId="0" borderId="0" xfId="0" applyNumberFormat="1" applyFont="1" applyFill="1" applyBorder="1" applyAlignment="1">
      <alignment horizontal="left" vertical="center"/>
    </xf>
    <xf numFmtId="1" fontId="60" fillId="0" borderId="0" xfId="0" applyNumberFormat="1" applyFont="1" applyFill="1" applyBorder="1" applyAlignment="1">
      <alignment horizontal="left" vertical="center"/>
    </xf>
    <xf numFmtId="1" fontId="59" fillId="18" borderId="0" xfId="0" applyNumberFormat="1" applyFont="1" applyFill="1" applyBorder="1" applyAlignment="1">
      <alignment horizontal="left" vertical="center"/>
    </xf>
    <xf numFmtId="0" fontId="0" fillId="21" borderId="0" xfId="0" applyFont="1" applyFill="1" applyAlignment="1">
      <alignment vertical="center"/>
    </xf>
    <xf numFmtId="0" fontId="57" fillId="18" borderId="0" xfId="0" applyFont="1" applyFill="1" applyAlignment="1">
      <alignment vertical="center"/>
    </xf>
    <xf numFmtId="0" fontId="22" fillId="18" borderId="10" xfId="0" applyFont="1" applyFill="1" applyBorder="1" applyAlignment="1">
      <alignment vertical="center" wrapText="1"/>
    </xf>
    <xf numFmtId="0" fontId="22" fillId="18" borderId="10" xfId="0" applyFont="1" applyFill="1" applyBorder="1" applyAlignment="1">
      <alignment vertical="center"/>
    </xf>
    <xf numFmtId="0" fontId="37" fillId="18" borderId="10" xfId="0" applyFont="1" applyFill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 wrapText="1"/>
    </xf>
    <xf numFmtId="0" fontId="37" fillId="20" borderId="0" xfId="0" applyFont="1" applyFill="1" applyAlignment="1">
      <alignment/>
    </xf>
    <xf numFmtId="0" fontId="37" fillId="18" borderId="0" xfId="0" applyFont="1" applyFill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 wrapText="1"/>
    </xf>
    <xf numFmtId="0" fontId="37" fillId="20" borderId="10" xfId="0" applyFont="1" applyFill="1" applyBorder="1" applyAlignment="1">
      <alignment/>
    </xf>
    <xf numFmtId="0" fontId="37" fillId="18" borderId="0" xfId="0" applyFont="1" applyFill="1" applyAlignment="1">
      <alignment horizontal="center" vertical="center"/>
    </xf>
    <xf numFmtId="0" fontId="37" fillId="21" borderId="10" xfId="0" applyFont="1" applyFill="1" applyBorder="1" applyAlignment="1">
      <alignment horizontal="center" vertical="center" wrapText="1"/>
    </xf>
    <xf numFmtId="0" fontId="61" fillId="18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18" borderId="10" xfId="54" applyNumberFormat="1" applyFont="1" applyFill="1" applyBorder="1" applyAlignment="1">
      <alignment horizontal="center" vertical="center"/>
      <protection/>
    </xf>
    <xf numFmtId="0" fontId="24" fillId="18" borderId="10" xfId="0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1" fontId="37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left" vertical="center"/>
    </xf>
    <xf numFmtId="1" fontId="14" fillId="18" borderId="10" xfId="0" applyNumberFormat="1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center" vertical="center" wrapText="1"/>
    </xf>
    <xf numFmtId="1" fontId="33" fillId="26" borderId="10" xfId="0" applyNumberFormat="1" applyFont="1" applyFill="1" applyBorder="1" applyAlignment="1">
      <alignment horizontal="center" vertical="center"/>
    </xf>
    <xf numFmtId="172" fontId="33" fillId="26" borderId="10" xfId="0" applyNumberFormat="1" applyFont="1" applyFill="1" applyBorder="1" applyAlignment="1">
      <alignment horizontal="center" vertical="center"/>
    </xf>
    <xf numFmtId="1" fontId="33" fillId="26" borderId="10" xfId="0" applyNumberFormat="1" applyFont="1" applyFill="1" applyBorder="1" applyAlignment="1">
      <alignment horizontal="center" vertical="center" wrapText="1"/>
    </xf>
    <xf numFmtId="172" fontId="33" fillId="26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2" fontId="14" fillId="0" borderId="10" xfId="0" applyNumberFormat="1" applyFont="1" applyFill="1" applyBorder="1" applyAlignment="1">
      <alignment vertical="center"/>
    </xf>
    <xf numFmtId="1" fontId="34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 wrapText="1"/>
    </xf>
    <xf numFmtId="2" fontId="27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vertical="center"/>
    </xf>
    <xf numFmtId="17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61" fillId="20" borderId="10" xfId="0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1" fontId="25" fillId="18" borderId="10" xfId="0" applyNumberFormat="1" applyFont="1" applyFill="1" applyBorder="1" applyAlignment="1">
      <alignment horizontal="center" vertical="center" wrapText="1"/>
    </xf>
    <xf numFmtId="1" fontId="27" fillId="18" borderId="10" xfId="0" applyNumberFormat="1" applyFont="1" applyFill="1" applyBorder="1" applyAlignment="1">
      <alignment horizontal="center" vertical="center"/>
    </xf>
    <xf numFmtId="1" fontId="40" fillId="18" borderId="10" xfId="0" applyNumberFormat="1" applyFont="1" applyFill="1" applyBorder="1" applyAlignment="1">
      <alignment horizontal="center" vertical="center"/>
    </xf>
    <xf numFmtId="1" fontId="40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/>
    </xf>
    <xf numFmtId="172" fontId="40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left" vertical="center" wrapText="1"/>
    </xf>
    <xf numFmtId="1" fontId="35" fillId="18" borderId="10" xfId="0" applyNumberFormat="1" applyFont="1" applyFill="1" applyBorder="1" applyAlignment="1">
      <alignment horizontal="center" vertical="center"/>
    </xf>
    <xf numFmtId="0" fontId="0" fillId="18" borderId="10" xfId="54" applyFont="1" applyFill="1" applyBorder="1" applyAlignment="1">
      <alignment horizontal="right" vertical="center"/>
      <protection/>
    </xf>
    <xf numFmtId="1" fontId="0" fillId="18" borderId="10" xfId="54" applyNumberFormat="1" applyFont="1" applyFill="1" applyBorder="1" applyAlignment="1">
      <alignment horizontal="center" vertical="center"/>
      <protection/>
    </xf>
    <xf numFmtId="172" fontId="14" fillId="0" borderId="10" xfId="0" applyNumberFormat="1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0" fontId="40" fillId="18" borderId="14" xfId="0" applyFont="1" applyFill="1" applyBorder="1" applyAlignment="1">
      <alignment horizontal="center" vertical="center"/>
    </xf>
    <xf numFmtId="1" fontId="35" fillId="18" borderId="15" xfId="0" applyNumberFormat="1" applyFont="1" applyFill="1" applyBorder="1" applyAlignment="1">
      <alignment horizontal="center" vertical="center"/>
    </xf>
    <xf numFmtId="0" fontId="40" fillId="18" borderId="16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vertical="center"/>
    </xf>
    <xf numFmtId="0" fontId="35" fillId="18" borderId="12" xfId="0" applyFont="1" applyFill="1" applyBorder="1" applyAlignment="1">
      <alignment horizontal="center" vertical="center"/>
    </xf>
    <xf numFmtId="1" fontId="27" fillId="18" borderId="12" xfId="0" applyNumberFormat="1" applyFont="1" applyFill="1" applyBorder="1" applyAlignment="1">
      <alignment horizontal="center" vertical="center"/>
    </xf>
    <xf numFmtId="172" fontId="40" fillId="18" borderId="12" xfId="0" applyNumberFormat="1" applyFont="1" applyFill="1" applyBorder="1" applyAlignment="1">
      <alignment horizontal="center" vertical="center"/>
    </xf>
    <xf numFmtId="1" fontId="40" fillId="18" borderId="12" xfId="0" applyNumberFormat="1" applyFont="1" applyFill="1" applyBorder="1" applyAlignment="1">
      <alignment horizontal="center" vertical="center"/>
    </xf>
    <xf numFmtId="1" fontId="40" fillId="18" borderId="12" xfId="0" applyNumberFormat="1" applyFont="1" applyFill="1" applyBorder="1" applyAlignment="1">
      <alignment horizontal="center" vertical="center"/>
    </xf>
    <xf numFmtId="1" fontId="35" fillId="18" borderId="12" xfId="0" applyNumberFormat="1" applyFont="1" applyFill="1" applyBorder="1" applyAlignment="1">
      <alignment horizontal="center" vertical="center"/>
    </xf>
    <xf numFmtId="1" fontId="35" fillId="18" borderId="17" xfId="0" applyNumberFormat="1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1" fontId="34" fillId="18" borderId="15" xfId="0" applyNumberFormat="1" applyFont="1" applyFill="1" applyBorder="1" applyAlignment="1">
      <alignment horizontal="center" vertical="center"/>
    </xf>
    <xf numFmtId="0" fontId="23" fillId="18" borderId="16" xfId="0" applyFont="1" applyFill="1" applyBorder="1" applyAlignment="1">
      <alignment horizontal="center" vertical="center" wrapText="1"/>
    </xf>
    <xf numFmtId="1" fontId="23" fillId="18" borderId="12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2" fontId="27" fillId="18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2" fontId="27" fillId="18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/>
    </xf>
    <xf numFmtId="0" fontId="46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3" fillId="26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22" fillId="18" borderId="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/>
    </xf>
    <xf numFmtId="0" fontId="48" fillId="18" borderId="10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left" vertical="center" wrapText="1"/>
    </xf>
    <xf numFmtId="0" fontId="22" fillId="18" borderId="21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 wrapText="1"/>
    </xf>
    <xf numFmtId="1" fontId="24" fillId="18" borderId="13" xfId="0" applyNumberFormat="1" applyFont="1" applyFill="1" applyBorder="1" applyAlignment="1">
      <alignment horizontal="center" vertical="center" wrapText="1"/>
    </xf>
    <xf numFmtId="1" fontId="24" fillId="18" borderId="10" xfId="0" applyNumberFormat="1" applyFont="1" applyFill="1" applyBorder="1" applyAlignment="1">
      <alignment horizontal="center" vertical="center" wrapText="1"/>
    </xf>
    <xf numFmtId="0" fontId="25" fillId="18" borderId="24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6" fillId="18" borderId="0" xfId="0" applyFont="1" applyFill="1" applyAlignment="1">
      <alignment horizontal="left" vertical="top"/>
    </xf>
    <xf numFmtId="0" fontId="22" fillId="18" borderId="0" xfId="0" applyFont="1" applyFill="1" applyBorder="1" applyAlignment="1">
      <alignment horizontal="center" vertical="center"/>
    </xf>
    <xf numFmtId="0" fontId="24" fillId="18" borderId="25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172" fontId="25" fillId="18" borderId="13" xfId="0" applyNumberFormat="1" applyFont="1" applyFill="1" applyBorder="1" applyAlignment="1">
      <alignment horizontal="center" vertical="center" wrapText="1"/>
    </xf>
    <xf numFmtId="172" fontId="25" fillId="18" borderId="10" xfId="0" applyNumberFormat="1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left" vertical="top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342900</xdr:colOff>
      <xdr:row>46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113157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B2" sqref="B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50"/>
  <sheetViews>
    <sheetView tabSelected="1" view="pageBreakPreview" zoomScale="90" zoomScaleSheetLayoutView="90" zoomScalePageLayoutView="0" workbookViewId="0" topLeftCell="A1">
      <selection activeCell="AD11" sqref="AD11"/>
    </sheetView>
  </sheetViews>
  <sheetFormatPr defaultColWidth="9.00390625" defaultRowHeight="12.75" outlineLevelCol="1"/>
  <cols>
    <col min="1" max="1" width="36.75390625" style="59" customWidth="1"/>
    <col min="2" max="2" width="6.75390625" style="59" customWidth="1"/>
    <col min="3" max="3" width="6.125" style="75" customWidth="1"/>
    <col min="4" max="4" width="10.375" style="239" customWidth="1"/>
    <col min="5" max="5" width="7.25390625" style="175" customWidth="1"/>
    <col min="6" max="6" width="6.125" style="175" customWidth="1"/>
    <col min="7" max="7" width="7.25390625" style="175" customWidth="1"/>
    <col min="8" max="8" width="7.75390625" style="192" customWidth="1"/>
    <col min="9" max="9" width="7.125" style="174" customWidth="1" outlineLevel="1"/>
    <col min="10" max="10" width="7.00390625" style="174" customWidth="1" outlineLevel="1"/>
    <col min="11" max="11" width="6.75390625" style="174" customWidth="1" outlineLevel="1"/>
    <col min="12" max="12" width="7.25390625" style="174" customWidth="1" outlineLevel="1"/>
    <col min="13" max="13" width="8.125" style="174" customWidth="1" outlineLevel="1"/>
    <col min="14" max="14" width="8.625" style="174" customWidth="1" outlineLevel="1"/>
    <col min="15" max="15" width="6.875" style="174" customWidth="1" outlineLevel="1"/>
    <col min="16" max="16" width="7.00390625" style="174" customWidth="1" outlineLevel="1"/>
    <col min="17" max="17" width="8.00390625" style="108" customWidth="1"/>
    <col min="18" max="18" width="9.125" style="82" hidden="1" customWidth="1" outlineLevel="1"/>
    <col min="19" max="19" width="10.25390625" style="82" hidden="1" customWidth="1" outlineLevel="1"/>
    <col min="20" max="20" width="10.375" style="82" customWidth="1" collapsed="1"/>
    <col min="21" max="28" width="9.125" style="82" hidden="1" customWidth="1"/>
    <col min="29" max="16384" width="9.125" style="82" customWidth="1"/>
  </cols>
  <sheetData>
    <row r="1" spans="1:16" ht="27.75" customHeight="1">
      <c r="A1" s="323" t="s">
        <v>364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7.75" customHeight="1">
      <c r="A2" s="344" t="s">
        <v>365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7" ht="60" customHeight="1">
      <c r="A3" s="345" t="s">
        <v>270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109"/>
    </row>
    <row r="4" spans="1:17" s="148" customFormat="1" ht="24.75" customHeight="1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178"/>
    </row>
    <row r="5" spans="1:18" s="148" customFormat="1" ht="24.75" customHeight="1">
      <c r="A5" s="311" t="s">
        <v>1</v>
      </c>
      <c r="B5" s="319" t="s">
        <v>2</v>
      </c>
      <c r="C5" s="319" t="s">
        <v>3</v>
      </c>
      <c r="D5" s="334" t="s">
        <v>4</v>
      </c>
      <c r="E5" s="334"/>
      <c r="F5" s="334"/>
      <c r="G5" s="334"/>
      <c r="H5" s="334"/>
      <c r="I5" s="318" t="s">
        <v>215</v>
      </c>
      <c r="J5" s="318"/>
      <c r="K5" s="318"/>
      <c r="L5" s="318"/>
      <c r="M5" s="318" t="s">
        <v>220</v>
      </c>
      <c r="N5" s="318"/>
      <c r="O5" s="318"/>
      <c r="P5" s="318"/>
      <c r="Q5" s="123"/>
      <c r="R5" s="148" t="s">
        <v>0</v>
      </c>
    </row>
    <row r="6" spans="1:19" s="148" customFormat="1" ht="24.75" customHeight="1">
      <c r="A6" s="311"/>
      <c r="B6" s="311"/>
      <c r="C6" s="311"/>
      <c r="D6" s="226" t="s">
        <v>5</v>
      </c>
      <c r="E6" s="227" t="s">
        <v>6</v>
      </c>
      <c r="F6" s="227" t="s">
        <v>7</v>
      </c>
      <c r="G6" s="227" t="s">
        <v>8</v>
      </c>
      <c r="H6" s="228" t="s">
        <v>9</v>
      </c>
      <c r="I6" s="261" t="s">
        <v>216</v>
      </c>
      <c r="J6" s="261" t="s">
        <v>217</v>
      </c>
      <c r="K6" s="241" t="s">
        <v>218</v>
      </c>
      <c r="L6" s="241" t="s">
        <v>219</v>
      </c>
      <c r="M6" s="161" t="s">
        <v>221</v>
      </c>
      <c r="N6" s="161" t="s">
        <v>222</v>
      </c>
      <c r="O6" s="161" t="s">
        <v>223</v>
      </c>
      <c r="P6" s="161" t="s">
        <v>224</v>
      </c>
      <c r="Q6" s="123"/>
      <c r="R6" s="23" t="s">
        <v>40</v>
      </c>
      <c r="S6" s="148">
        <f>D85+D30</f>
        <v>70</v>
      </c>
    </row>
    <row r="7" spans="1:19" s="148" customFormat="1" ht="24.75" customHeight="1">
      <c r="A7" s="325" t="s">
        <v>10</v>
      </c>
      <c r="B7" s="325"/>
      <c r="C7" s="325"/>
      <c r="D7" s="325"/>
      <c r="E7" s="44">
        <f>E8+E21+E24++E30+E28</f>
        <v>15.82</v>
      </c>
      <c r="F7" s="44">
        <f aca="true" t="shared" si="0" ref="F7:P7">F8+F21+F24++F30+F28</f>
        <v>23.039999999999996</v>
      </c>
      <c r="G7" s="44">
        <f t="shared" si="0"/>
        <v>103.28</v>
      </c>
      <c r="H7" s="44">
        <f t="shared" si="0"/>
        <v>684.3999999999999</v>
      </c>
      <c r="I7" s="44">
        <f t="shared" si="0"/>
        <v>2.08</v>
      </c>
      <c r="J7" s="44">
        <f t="shared" si="0"/>
        <v>0.32457142857142857</v>
      </c>
      <c r="K7" s="44">
        <f t="shared" si="0"/>
        <v>0.22999999999999998</v>
      </c>
      <c r="L7" s="44">
        <f t="shared" si="0"/>
        <v>2.6929999999999996</v>
      </c>
      <c r="M7" s="44">
        <f t="shared" si="0"/>
        <v>456.94</v>
      </c>
      <c r="N7" s="44">
        <f t="shared" si="0"/>
        <v>598.8</v>
      </c>
      <c r="O7" s="44">
        <f t="shared" si="0"/>
        <v>67.43</v>
      </c>
      <c r="P7" s="44">
        <f t="shared" si="0"/>
        <v>4.02</v>
      </c>
      <c r="Q7" s="123">
        <v>1</v>
      </c>
      <c r="R7" s="24" t="s">
        <v>41</v>
      </c>
      <c r="S7" s="149">
        <f>C22++D86+D28+C55</f>
        <v>122</v>
      </c>
    </row>
    <row r="8" spans="1:19" s="148" customFormat="1" ht="24.75" customHeight="1">
      <c r="A8" s="316" t="s">
        <v>280</v>
      </c>
      <c r="B8" s="316"/>
      <c r="C8" s="316"/>
      <c r="D8" s="143" t="s">
        <v>46</v>
      </c>
      <c r="E8" s="10">
        <v>7.3</v>
      </c>
      <c r="F8" s="10">
        <v>7.6</v>
      </c>
      <c r="G8" s="10">
        <v>35.2</v>
      </c>
      <c r="H8" s="8">
        <f>G8*4+F8*9+E8*4</f>
        <v>238.39999999999998</v>
      </c>
      <c r="I8" s="137">
        <v>0.9</v>
      </c>
      <c r="J8" s="137">
        <v>0.1</v>
      </c>
      <c r="K8" s="137">
        <v>0.1</v>
      </c>
      <c r="L8" s="137">
        <v>0</v>
      </c>
      <c r="M8" s="137">
        <v>260.1</v>
      </c>
      <c r="N8" s="137">
        <v>286.6</v>
      </c>
      <c r="O8" s="137">
        <v>18</v>
      </c>
      <c r="P8" s="137">
        <v>0.85</v>
      </c>
      <c r="Q8" s="123"/>
      <c r="R8" s="24" t="s">
        <v>97</v>
      </c>
      <c r="S8" s="149">
        <f>C59+C62</f>
        <v>11.3</v>
      </c>
    </row>
    <row r="9" spans="1:19" s="148" customFormat="1" ht="24.75" customHeight="1">
      <c r="A9" s="111" t="s">
        <v>47</v>
      </c>
      <c r="B9" s="112">
        <v>30</v>
      </c>
      <c r="C9" s="112">
        <v>30</v>
      </c>
      <c r="D9" s="67"/>
      <c r="E9" s="10"/>
      <c r="F9" s="10"/>
      <c r="G9" s="10"/>
      <c r="H9" s="8"/>
      <c r="I9" s="11"/>
      <c r="J9" s="11"/>
      <c r="K9" s="11"/>
      <c r="L9" s="11"/>
      <c r="M9" s="11"/>
      <c r="N9" s="11"/>
      <c r="O9" s="11"/>
      <c r="P9" s="11"/>
      <c r="Q9" s="123"/>
      <c r="R9" s="25" t="s">
        <v>98</v>
      </c>
      <c r="S9" s="149">
        <f>C78+C9</f>
        <v>69</v>
      </c>
    </row>
    <row r="10" spans="1:19" s="148" customFormat="1" ht="24.75" customHeight="1">
      <c r="A10" s="53" t="s">
        <v>86</v>
      </c>
      <c r="B10" s="51">
        <v>180</v>
      </c>
      <c r="C10" s="51">
        <v>180</v>
      </c>
      <c r="D10" s="67"/>
      <c r="E10" s="10"/>
      <c r="F10" s="10"/>
      <c r="G10" s="10"/>
      <c r="H10" s="70"/>
      <c r="I10" s="137"/>
      <c r="J10" s="137"/>
      <c r="K10" s="137"/>
      <c r="L10" s="137"/>
      <c r="M10" s="137"/>
      <c r="N10" s="137"/>
      <c r="O10" s="137"/>
      <c r="P10" s="137"/>
      <c r="Q10" s="123"/>
      <c r="R10" s="25" t="s">
        <v>184</v>
      </c>
      <c r="S10" s="149"/>
    </row>
    <row r="11" spans="1:19" s="148" customFormat="1" ht="24.75" customHeight="1">
      <c r="A11" s="65" t="s">
        <v>48</v>
      </c>
      <c r="B11" s="64">
        <v>3</v>
      </c>
      <c r="C11" s="64">
        <v>3</v>
      </c>
      <c r="D11" s="67"/>
      <c r="E11" s="40"/>
      <c r="F11" s="40"/>
      <c r="G11" s="40"/>
      <c r="H11" s="8"/>
      <c r="I11" s="11"/>
      <c r="J11" s="11"/>
      <c r="K11" s="11"/>
      <c r="L11" s="11"/>
      <c r="M11" s="11"/>
      <c r="N11" s="11"/>
      <c r="O11" s="11"/>
      <c r="P11" s="11"/>
      <c r="Q11" s="123"/>
      <c r="R11" s="24" t="s">
        <v>29</v>
      </c>
      <c r="S11" s="149">
        <f>C37</f>
        <v>65</v>
      </c>
    </row>
    <row r="12" spans="1:19" s="148" customFormat="1" ht="24.75" customHeight="1">
      <c r="A12" s="16" t="s">
        <v>87</v>
      </c>
      <c r="B12" s="48">
        <v>1</v>
      </c>
      <c r="C12" s="48">
        <v>1</v>
      </c>
      <c r="D12" s="67"/>
      <c r="E12" s="40"/>
      <c r="F12" s="40"/>
      <c r="G12" s="40"/>
      <c r="H12" s="8"/>
      <c r="I12" s="11"/>
      <c r="J12" s="11"/>
      <c r="K12" s="11"/>
      <c r="L12" s="11"/>
      <c r="M12" s="11"/>
      <c r="N12" s="11"/>
      <c r="O12" s="11"/>
      <c r="P12" s="11"/>
      <c r="Q12" s="123"/>
      <c r="R12" s="24" t="s">
        <v>31</v>
      </c>
      <c r="S12" s="149">
        <f>+C36+C42+C43+C44+C47+C32</f>
        <v>187</v>
      </c>
    </row>
    <row r="13" spans="1:19" s="148" customFormat="1" ht="24.75" customHeight="1">
      <c r="A13" s="60" t="s">
        <v>49</v>
      </c>
      <c r="B13" s="14">
        <v>5</v>
      </c>
      <c r="C13" s="14">
        <v>5</v>
      </c>
      <c r="D13" s="14"/>
      <c r="E13" s="28"/>
      <c r="F13" s="28"/>
      <c r="G13" s="28"/>
      <c r="H13" s="8"/>
      <c r="I13" s="11"/>
      <c r="J13" s="11"/>
      <c r="K13" s="11"/>
      <c r="L13" s="11"/>
      <c r="M13" s="11"/>
      <c r="N13" s="11"/>
      <c r="O13" s="11"/>
      <c r="P13" s="11"/>
      <c r="Q13" s="123"/>
      <c r="R13" s="24" t="s">
        <v>28</v>
      </c>
      <c r="S13" s="148">
        <f>D84</f>
        <v>220</v>
      </c>
    </row>
    <row r="14" spans="1:18" s="148" customFormat="1" ht="24.75" customHeight="1">
      <c r="A14" s="317" t="s">
        <v>88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123"/>
      <c r="R14" s="24" t="s">
        <v>32</v>
      </c>
    </row>
    <row r="15" spans="1:19" s="148" customFormat="1" ht="24.75" customHeight="1">
      <c r="A15" s="308" t="s">
        <v>166</v>
      </c>
      <c r="B15" s="308"/>
      <c r="C15" s="308"/>
      <c r="D15" s="143" t="s">
        <v>46</v>
      </c>
      <c r="E15" s="10">
        <v>7.3</v>
      </c>
      <c r="F15" s="10">
        <v>8.4</v>
      </c>
      <c r="G15" s="10">
        <v>36.8</v>
      </c>
      <c r="H15" s="8">
        <f>G15*4+F15*9+E15*4</f>
        <v>252</v>
      </c>
      <c r="I15" s="137">
        <v>0.92</v>
      </c>
      <c r="J15" s="137">
        <v>0.09</v>
      </c>
      <c r="K15" s="137">
        <v>0.1</v>
      </c>
      <c r="L15" s="137">
        <v>0</v>
      </c>
      <c r="M15" s="137">
        <v>265.85</v>
      </c>
      <c r="N15" s="137">
        <v>316.6</v>
      </c>
      <c r="O15" s="137">
        <v>21.2</v>
      </c>
      <c r="P15" s="137">
        <v>0.89</v>
      </c>
      <c r="Q15" s="123"/>
      <c r="R15" s="24" t="s">
        <v>83</v>
      </c>
      <c r="S15" s="148">
        <f>D83</f>
        <v>200</v>
      </c>
    </row>
    <row r="16" spans="1:19" s="148" customFormat="1" ht="24.75" customHeight="1">
      <c r="A16" s="53" t="s">
        <v>72</v>
      </c>
      <c r="B16" s="48">
        <v>30</v>
      </c>
      <c r="C16" s="48">
        <v>30</v>
      </c>
      <c r="D16" s="67"/>
      <c r="E16" s="10"/>
      <c r="F16" s="10"/>
      <c r="G16" s="10"/>
      <c r="H16" s="8"/>
      <c r="I16" s="11"/>
      <c r="J16" s="11"/>
      <c r="K16" s="11"/>
      <c r="L16" s="11"/>
      <c r="M16" s="11"/>
      <c r="N16" s="11"/>
      <c r="O16" s="11"/>
      <c r="P16" s="11"/>
      <c r="Q16" s="123"/>
      <c r="R16" s="24" t="s">
        <v>27</v>
      </c>
      <c r="S16" s="149">
        <f>C11+C27</f>
        <v>18</v>
      </c>
    </row>
    <row r="17" spans="1:18" s="148" customFormat="1" ht="24.75" customHeight="1">
      <c r="A17" s="53" t="s">
        <v>86</v>
      </c>
      <c r="B17" s="51">
        <v>180</v>
      </c>
      <c r="C17" s="51">
        <v>180</v>
      </c>
      <c r="D17" s="67"/>
      <c r="E17" s="40"/>
      <c r="F17" s="40"/>
      <c r="G17" s="40"/>
      <c r="H17" s="64"/>
      <c r="I17" s="11"/>
      <c r="J17" s="11"/>
      <c r="K17" s="11"/>
      <c r="L17" s="11"/>
      <c r="M17" s="11"/>
      <c r="N17" s="11"/>
      <c r="O17" s="11"/>
      <c r="P17" s="11"/>
      <c r="Q17" s="123"/>
      <c r="R17" s="24" t="s">
        <v>33</v>
      </c>
    </row>
    <row r="18" spans="1:19" s="148" customFormat="1" ht="24.75" customHeight="1">
      <c r="A18" s="65" t="s">
        <v>48</v>
      </c>
      <c r="B18" s="67">
        <v>3</v>
      </c>
      <c r="C18" s="67">
        <v>3</v>
      </c>
      <c r="D18" s="67"/>
      <c r="E18" s="40"/>
      <c r="F18" s="40"/>
      <c r="G18" s="40"/>
      <c r="H18" s="64"/>
      <c r="I18" s="11"/>
      <c r="J18" s="11"/>
      <c r="K18" s="11"/>
      <c r="L18" s="11"/>
      <c r="M18" s="11"/>
      <c r="N18" s="11"/>
      <c r="O18" s="11"/>
      <c r="P18" s="11"/>
      <c r="Q18" s="123"/>
      <c r="R18" s="23" t="s">
        <v>185</v>
      </c>
      <c r="S18" s="148">
        <f>C25</f>
        <v>4.5</v>
      </c>
    </row>
    <row r="19" spans="1:18" s="148" customFormat="1" ht="24.75" customHeight="1">
      <c r="A19" s="16" t="s">
        <v>87</v>
      </c>
      <c r="B19" s="51">
        <v>1</v>
      </c>
      <c r="C19" s="51">
        <v>1</v>
      </c>
      <c r="D19" s="67"/>
      <c r="E19" s="40"/>
      <c r="F19" s="40"/>
      <c r="G19" s="40"/>
      <c r="H19" s="64"/>
      <c r="I19" s="11"/>
      <c r="J19" s="11"/>
      <c r="K19" s="11"/>
      <c r="L19" s="11"/>
      <c r="M19" s="11"/>
      <c r="N19" s="11"/>
      <c r="O19" s="11"/>
      <c r="P19" s="11"/>
      <c r="Q19" s="123"/>
      <c r="R19" s="24" t="s">
        <v>34</v>
      </c>
    </row>
    <row r="20" spans="1:19" s="148" customFormat="1" ht="24.75" customHeight="1">
      <c r="A20" s="60" t="s">
        <v>49</v>
      </c>
      <c r="B20" s="14">
        <v>5</v>
      </c>
      <c r="C20" s="14">
        <v>5</v>
      </c>
      <c r="D20" s="14"/>
      <c r="E20" s="28"/>
      <c r="F20" s="28"/>
      <c r="G20" s="28"/>
      <c r="H20" s="47"/>
      <c r="I20" s="46"/>
      <c r="J20" s="46"/>
      <c r="K20" s="46"/>
      <c r="L20" s="46"/>
      <c r="M20" s="46"/>
      <c r="N20" s="46"/>
      <c r="O20" s="46"/>
      <c r="P20" s="46"/>
      <c r="Q20" s="123"/>
      <c r="R20" s="24" t="s">
        <v>99</v>
      </c>
      <c r="S20" s="149"/>
    </row>
    <row r="21" spans="1:19" s="148" customFormat="1" ht="24.75" customHeight="1">
      <c r="A21" s="307" t="s">
        <v>109</v>
      </c>
      <c r="B21" s="307"/>
      <c r="C21" s="307"/>
      <c r="D21" s="79" t="s">
        <v>231</v>
      </c>
      <c r="E21" s="10">
        <v>1.6</v>
      </c>
      <c r="F21" s="10">
        <v>8.7</v>
      </c>
      <c r="G21" s="10">
        <v>9.8</v>
      </c>
      <c r="H21" s="70">
        <f>E21*4+F21*9+G21*4</f>
        <v>123.9</v>
      </c>
      <c r="I21" s="11">
        <v>0</v>
      </c>
      <c r="J21" s="11">
        <v>0.02</v>
      </c>
      <c r="K21" s="11">
        <v>0.08</v>
      </c>
      <c r="L21" s="11">
        <v>0.103</v>
      </c>
      <c r="M21" s="11">
        <v>6.4</v>
      </c>
      <c r="N21" s="11">
        <v>26.9</v>
      </c>
      <c r="O21" s="11">
        <v>6.12</v>
      </c>
      <c r="P21" s="11">
        <v>0.2</v>
      </c>
      <c r="Q21" s="123"/>
      <c r="R21" s="23" t="s">
        <v>84</v>
      </c>
      <c r="S21" s="149">
        <f>C34</f>
        <v>26</v>
      </c>
    </row>
    <row r="22" spans="1:18" s="148" customFormat="1" ht="24.75" customHeight="1">
      <c r="A22" s="65" t="s">
        <v>52</v>
      </c>
      <c r="B22" s="67">
        <v>20</v>
      </c>
      <c r="C22" s="67">
        <v>20</v>
      </c>
      <c r="D22" s="67"/>
      <c r="E22" s="40"/>
      <c r="F22" s="40"/>
      <c r="G22" s="40"/>
      <c r="H22" s="67"/>
      <c r="I22" s="119"/>
      <c r="J22" s="119"/>
      <c r="K22" s="119"/>
      <c r="L22" s="119"/>
      <c r="M22" s="119"/>
      <c r="N22" s="119"/>
      <c r="O22" s="119"/>
      <c r="P22" s="119"/>
      <c r="Q22" s="123"/>
      <c r="R22" s="23" t="s">
        <v>85</v>
      </c>
    </row>
    <row r="23" spans="1:19" s="148" customFormat="1" ht="24.75" customHeight="1">
      <c r="A23" s="60" t="s">
        <v>103</v>
      </c>
      <c r="B23" s="14">
        <v>10</v>
      </c>
      <c r="C23" s="14">
        <v>10</v>
      </c>
      <c r="D23" s="14"/>
      <c r="E23" s="28"/>
      <c r="F23" s="28"/>
      <c r="G23" s="28"/>
      <c r="H23" s="14"/>
      <c r="I23" s="76"/>
      <c r="J23" s="76"/>
      <c r="K23" s="76"/>
      <c r="L23" s="76"/>
      <c r="M23" s="76"/>
      <c r="N23" s="76"/>
      <c r="O23" s="76"/>
      <c r="P23" s="76"/>
      <c r="Q23" s="123"/>
      <c r="R23" s="24" t="s">
        <v>35</v>
      </c>
      <c r="S23" s="149">
        <f>C50</f>
        <v>115</v>
      </c>
    </row>
    <row r="24" spans="1:18" s="148" customFormat="1" ht="24.75" customHeight="1">
      <c r="A24" s="307" t="s">
        <v>227</v>
      </c>
      <c r="B24" s="307"/>
      <c r="C24" s="307"/>
      <c r="D24" s="143">
        <v>200</v>
      </c>
      <c r="E24" s="143">
        <v>3.5</v>
      </c>
      <c r="F24" s="10">
        <v>4</v>
      </c>
      <c r="G24" s="143">
        <v>18.6</v>
      </c>
      <c r="H24" s="8">
        <f>E24*4+F24*9+G24*4</f>
        <v>124.4</v>
      </c>
      <c r="I24" s="11">
        <v>0.68</v>
      </c>
      <c r="J24" s="11">
        <v>0.04</v>
      </c>
      <c r="K24" s="11">
        <v>0.05</v>
      </c>
      <c r="L24" s="11">
        <v>0.01</v>
      </c>
      <c r="M24" s="11">
        <v>140.44</v>
      </c>
      <c r="N24" s="11">
        <v>131.7</v>
      </c>
      <c r="O24" s="11">
        <v>7.51</v>
      </c>
      <c r="P24" s="11">
        <v>0.63</v>
      </c>
      <c r="Q24" s="123"/>
      <c r="R24" s="95" t="s">
        <v>161</v>
      </c>
    </row>
    <row r="25" spans="1:19" s="148" customFormat="1" ht="24.75" customHeight="1">
      <c r="A25" s="60" t="s">
        <v>102</v>
      </c>
      <c r="B25" s="47">
        <v>4.5</v>
      </c>
      <c r="C25" s="47">
        <v>4.5</v>
      </c>
      <c r="D25" s="14"/>
      <c r="E25" s="14"/>
      <c r="F25" s="14"/>
      <c r="G25" s="14"/>
      <c r="H25" s="14"/>
      <c r="I25" s="46"/>
      <c r="J25" s="46"/>
      <c r="K25" s="46"/>
      <c r="L25" s="46"/>
      <c r="M25" s="46"/>
      <c r="N25" s="46"/>
      <c r="O25" s="46"/>
      <c r="P25" s="46"/>
      <c r="Q25" s="123"/>
      <c r="R25" s="26" t="s">
        <v>211</v>
      </c>
      <c r="S25" s="149">
        <f>C10+C26+C56</f>
        <v>334</v>
      </c>
    </row>
    <row r="26" spans="1:19" s="148" customFormat="1" ht="24.75" customHeight="1">
      <c r="A26" s="60" t="s">
        <v>86</v>
      </c>
      <c r="B26" s="14">
        <v>130</v>
      </c>
      <c r="C26" s="14">
        <v>130</v>
      </c>
      <c r="D26" s="14"/>
      <c r="E26" s="14"/>
      <c r="F26" s="14"/>
      <c r="G26" s="14"/>
      <c r="H26" s="14"/>
      <c r="I26" s="76"/>
      <c r="J26" s="76"/>
      <c r="K26" s="76"/>
      <c r="L26" s="76"/>
      <c r="M26" s="76"/>
      <c r="N26" s="76"/>
      <c r="O26" s="76"/>
      <c r="P26" s="76"/>
      <c r="Q26" s="180"/>
      <c r="R26" s="26" t="s">
        <v>212</v>
      </c>
      <c r="S26" s="149"/>
    </row>
    <row r="27" spans="1:18" s="148" customFormat="1" ht="24.75" customHeight="1">
      <c r="A27" s="65" t="s">
        <v>48</v>
      </c>
      <c r="B27" s="67">
        <v>15</v>
      </c>
      <c r="C27" s="67">
        <v>15</v>
      </c>
      <c r="D27" s="6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23"/>
      <c r="R27" s="23" t="s">
        <v>36</v>
      </c>
    </row>
    <row r="28" spans="1:19" s="148" customFormat="1" ht="24.75" customHeight="1">
      <c r="A28" s="211" t="s">
        <v>309</v>
      </c>
      <c r="B28" s="14">
        <v>30</v>
      </c>
      <c r="C28" s="14">
        <v>30</v>
      </c>
      <c r="D28" s="143">
        <v>30</v>
      </c>
      <c r="E28" s="10">
        <v>2.1</v>
      </c>
      <c r="F28" s="10">
        <v>2.5</v>
      </c>
      <c r="G28" s="10">
        <v>33</v>
      </c>
      <c r="H28" s="70">
        <f>E28*4+F28*9+G28*4</f>
        <v>162.9</v>
      </c>
      <c r="I28" s="11">
        <v>0.5</v>
      </c>
      <c r="J28" s="11">
        <v>0.12857142857142856</v>
      </c>
      <c r="K28" s="11">
        <v>0</v>
      </c>
      <c r="L28" s="11">
        <v>2.3</v>
      </c>
      <c r="M28" s="11">
        <v>43</v>
      </c>
      <c r="N28" s="11">
        <v>122</v>
      </c>
      <c r="O28" s="11">
        <v>26.4</v>
      </c>
      <c r="P28" s="11">
        <v>1.56</v>
      </c>
      <c r="Q28" s="123"/>
      <c r="R28" s="23" t="s">
        <v>37</v>
      </c>
      <c r="S28" s="149">
        <f>C46+C65</f>
        <v>17.5</v>
      </c>
    </row>
    <row r="29" spans="1:18" s="148" customFormat="1" ht="24.75" customHeight="1">
      <c r="A29" s="309" t="s">
        <v>188</v>
      </c>
      <c r="B29" s="309"/>
      <c r="C29" s="309"/>
      <c r="D29" s="143">
        <v>30</v>
      </c>
      <c r="E29" s="86"/>
      <c r="F29" s="86"/>
      <c r="G29" s="86"/>
      <c r="H29" s="8"/>
      <c r="I29" s="143"/>
      <c r="J29" s="143"/>
      <c r="K29" s="143"/>
      <c r="L29" s="143"/>
      <c r="M29" s="143"/>
      <c r="N29" s="143"/>
      <c r="O29" s="143"/>
      <c r="P29" s="143"/>
      <c r="Q29" s="123"/>
      <c r="R29" s="24" t="s">
        <v>100</v>
      </c>
    </row>
    <row r="30" spans="1:19" s="148" customFormat="1" ht="24.75" customHeight="1">
      <c r="A30" s="307" t="s">
        <v>40</v>
      </c>
      <c r="B30" s="307"/>
      <c r="C30" s="307"/>
      <c r="D30" s="143">
        <v>20</v>
      </c>
      <c r="E30" s="10">
        <v>1.32</v>
      </c>
      <c r="F30" s="10">
        <v>0.24</v>
      </c>
      <c r="G30" s="10">
        <v>6.68</v>
      </c>
      <c r="H30" s="8">
        <v>34.8</v>
      </c>
      <c r="I30" s="11">
        <v>0</v>
      </c>
      <c r="J30" s="11">
        <v>0.036</v>
      </c>
      <c r="K30" s="11">
        <v>0</v>
      </c>
      <c r="L30" s="11">
        <v>0.28</v>
      </c>
      <c r="M30" s="11">
        <v>7</v>
      </c>
      <c r="N30" s="11">
        <v>31.6</v>
      </c>
      <c r="O30" s="11">
        <v>9.4</v>
      </c>
      <c r="P30" s="11">
        <v>0.78</v>
      </c>
      <c r="Q30" s="123"/>
      <c r="R30" s="23" t="s">
        <v>38</v>
      </c>
      <c r="S30" s="149">
        <f>C45++C82++C13+C23+C63</f>
        <v>25.3</v>
      </c>
    </row>
    <row r="31" spans="1:19" s="148" customFormat="1" ht="24.75" customHeight="1">
      <c r="A31" s="325" t="s">
        <v>11</v>
      </c>
      <c r="B31" s="325"/>
      <c r="C31" s="325"/>
      <c r="D31" s="325"/>
      <c r="E31" s="44">
        <f aca="true" t="shared" si="1" ref="E31:P31">E32+E33+E49+E77+E83+E84+E85+E86</f>
        <v>33.760000000000005</v>
      </c>
      <c r="F31" s="44">
        <f t="shared" si="1"/>
        <v>20.28</v>
      </c>
      <c r="G31" s="44">
        <f t="shared" si="1"/>
        <v>147.04222222222222</v>
      </c>
      <c r="H31" s="30">
        <f t="shared" si="1"/>
        <v>907.6888888888889</v>
      </c>
      <c r="I31" s="44">
        <f t="shared" si="1"/>
        <v>65.23</v>
      </c>
      <c r="J31" s="44">
        <f t="shared" si="1"/>
        <v>1.898105263157895</v>
      </c>
      <c r="K31" s="44">
        <f t="shared" si="1"/>
        <v>0.63</v>
      </c>
      <c r="L31" s="44">
        <f t="shared" si="1"/>
        <v>6.9378947368421064</v>
      </c>
      <c r="M31" s="44">
        <f t="shared" si="1"/>
        <v>230.12842105263158</v>
      </c>
      <c r="N31" s="44">
        <f t="shared" si="1"/>
        <v>627.8257894736843</v>
      </c>
      <c r="O31" s="44">
        <f t="shared" si="1"/>
        <v>174.61</v>
      </c>
      <c r="P31" s="44">
        <f t="shared" si="1"/>
        <v>7.872631578947369</v>
      </c>
      <c r="Q31" s="123"/>
      <c r="R31" s="23" t="s">
        <v>30</v>
      </c>
      <c r="S31" s="149">
        <f>B60</f>
        <v>5</v>
      </c>
    </row>
    <row r="32" spans="1:19" s="148" customFormat="1" ht="24.75" customHeight="1">
      <c r="A32" s="42" t="s">
        <v>247</v>
      </c>
      <c r="B32" s="64">
        <f>C32*1.82</f>
        <v>236.6</v>
      </c>
      <c r="C32" s="67">
        <v>130</v>
      </c>
      <c r="D32" s="143">
        <v>130</v>
      </c>
      <c r="E32" s="10">
        <v>0.8333333333333334</v>
      </c>
      <c r="F32" s="10">
        <v>0.1</v>
      </c>
      <c r="G32" s="10">
        <v>1.6</v>
      </c>
      <c r="H32" s="70">
        <f>E32*4+F32*9+G32*4</f>
        <v>10.633333333333333</v>
      </c>
      <c r="I32" s="11">
        <v>5</v>
      </c>
      <c r="J32" s="11">
        <v>0.02</v>
      </c>
      <c r="K32" s="11">
        <v>0</v>
      </c>
      <c r="L32" s="11">
        <v>0</v>
      </c>
      <c r="M32" s="11">
        <v>23</v>
      </c>
      <c r="N32" s="11">
        <v>24</v>
      </c>
      <c r="O32" s="11">
        <v>14</v>
      </c>
      <c r="P32" s="11">
        <v>0.6</v>
      </c>
      <c r="Q32" s="123"/>
      <c r="R32" s="24" t="s">
        <v>39</v>
      </c>
      <c r="S32" s="149">
        <f>C58</f>
        <v>7</v>
      </c>
    </row>
    <row r="33" spans="1:18" s="148" customFormat="1" ht="24.75" customHeight="1">
      <c r="A33" s="309" t="s">
        <v>266</v>
      </c>
      <c r="B33" s="314"/>
      <c r="C33" s="314"/>
      <c r="D33" s="143" t="s">
        <v>105</v>
      </c>
      <c r="E33" s="72">
        <v>6.9</v>
      </c>
      <c r="F33" s="72">
        <v>7.1</v>
      </c>
      <c r="G33" s="72">
        <v>13.6</v>
      </c>
      <c r="H33" s="8">
        <f>E33*4+F33*9+G33*4</f>
        <v>145.9</v>
      </c>
      <c r="I33" s="11">
        <v>3.19</v>
      </c>
      <c r="J33" s="11">
        <v>0.05</v>
      </c>
      <c r="K33" s="11">
        <v>0.03</v>
      </c>
      <c r="L33" s="11">
        <v>0.5</v>
      </c>
      <c r="M33" s="11">
        <v>22.83</v>
      </c>
      <c r="N33" s="11">
        <v>62.84</v>
      </c>
      <c r="O33" s="11">
        <v>13.6</v>
      </c>
      <c r="P33" s="11">
        <v>0.71</v>
      </c>
      <c r="Q33" s="123"/>
      <c r="R33" s="96" t="s">
        <v>162</v>
      </c>
    </row>
    <row r="34" spans="1:19" s="148" customFormat="1" ht="24.75" customHeight="1" thickBot="1">
      <c r="A34" s="52" t="s">
        <v>146</v>
      </c>
      <c r="B34" s="9">
        <v>30</v>
      </c>
      <c r="C34" s="48">
        <v>26</v>
      </c>
      <c r="D34" s="238"/>
      <c r="E34" s="87"/>
      <c r="F34" s="87"/>
      <c r="G34" s="87"/>
      <c r="H34" s="238"/>
      <c r="I34" s="11"/>
      <c r="J34" s="11"/>
      <c r="K34" s="11"/>
      <c r="L34" s="11"/>
      <c r="M34" s="11"/>
      <c r="N34" s="11"/>
      <c r="O34" s="11"/>
      <c r="P34" s="11"/>
      <c r="Q34" s="123"/>
      <c r="R34" s="97" t="s">
        <v>141</v>
      </c>
      <c r="S34" s="148">
        <v>3</v>
      </c>
    </row>
    <row r="35" spans="1:19" s="148" customFormat="1" ht="24.75" customHeight="1">
      <c r="A35" s="224" t="s">
        <v>282</v>
      </c>
      <c r="B35" s="9">
        <f>C35*1.038</f>
        <v>19.722</v>
      </c>
      <c r="C35" s="48">
        <v>19</v>
      </c>
      <c r="D35" s="238"/>
      <c r="E35" s="87"/>
      <c r="F35" s="87"/>
      <c r="G35" s="87"/>
      <c r="H35" s="238"/>
      <c r="I35" s="11"/>
      <c r="J35" s="11"/>
      <c r="K35" s="11"/>
      <c r="L35" s="11"/>
      <c r="M35" s="11"/>
      <c r="N35" s="11"/>
      <c r="O35" s="11"/>
      <c r="P35" s="11"/>
      <c r="Q35" s="123"/>
      <c r="R35" s="32" t="s">
        <v>187</v>
      </c>
      <c r="S35" s="179"/>
    </row>
    <row r="36" spans="1:17" s="148" customFormat="1" ht="24.75" customHeight="1">
      <c r="A36" s="53" t="s">
        <v>68</v>
      </c>
      <c r="B36" s="48">
        <f>C36*1.25</f>
        <v>25</v>
      </c>
      <c r="C36" s="51">
        <v>20</v>
      </c>
      <c r="D36" s="143"/>
      <c r="E36" s="10"/>
      <c r="F36" s="10"/>
      <c r="G36" s="10"/>
      <c r="H36" s="8"/>
      <c r="I36" s="92"/>
      <c r="J36" s="92"/>
      <c r="K36" s="92"/>
      <c r="L36" s="92"/>
      <c r="M36" s="92"/>
      <c r="N36" s="92"/>
      <c r="O36" s="92"/>
      <c r="P36" s="92"/>
      <c r="Q36" s="123"/>
    </row>
    <row r="37" spans="1:17" s="148" customFormat="1" ht="24.75" customHeight="1">
      <c r="A37" s="53" t="s">
        <v>57</v>
      </c>
      <c r="B37" s="48">
        <f>C37*1.33</f>
        <v>86.45</v>
      </c>
      <c r="C37" s="2">
        <v>65</v>
      </c>
      <c r="D37" s="259"/>
      <c r="E37" s="10"/>
      <c r="F37" s="40"/>
      <c r="G37" s="40"/>
      <c r="H37" s="67"/>
      <c r="I37" s="92"/>
      <c r="J37" s="92"/>
      <c r="K37" s="92"/>
      <c r="L37" s="92"/>
      <c r="M37" s="92"/>
      <c r="N37" s="92"/>
      <c r="O37" s="92"/>
      <c r="P37" s="92"/>
      <c r="Q37" s="123"/>
    </row>
    <row r="38" spans="1:17" s="148" customFormat="1" ht="24.75" customHeight="1">
      <c r="A38" s="53" t="s">
        <v>58</v>
      </c>
      <c r="B38" s="48">
        <f>C38*1.43</f>
        <v>92.95</v>
      </c>
      <c r="C38" s="2">
        <v>65</v>
      </c>
      <c r="D38" s="143"/>
      <c r="E38" s="10"/>
      <c r="F38" s="40"/>
      <c r="G38" s="40"/>
      <c r="H38" s="67"/>
      <c r="I38" s="92"/>
      <c r="J38" s="92"/>
      <c r="K38" s="92"/>
      <c r="L38" s="92"/>
      <c r="M38" s="92"/>
      <c r="N38" s="92"/>
      <c r="O38" s="92"/>
      <c r="P38" s="92"/>
      <c r="Q38" s="123"/>
    </row>
    <row r="39" spans="1:17" s="148" customFormat="1" ht="24.75" customHeight="1">
      <c r="A39" s="53" t="s">
        <v>59</v>
      </c>
      <c r="B39" s="48">
        <f>C39*1.54</f>
        <v>100.10000000000001</v>
      </c>
      <c r="C39" s="2">
        <v>65</v>
      </c>
      <c r="D39" s="143"/>
      <c r="E39" s="10"/>
      <c r="F39" s="40"/>
      <c r="G39" s="40"/>
      <c r="H39" s="67"/>
      <c r="I39" s="92"/>
      <c r="J39" s="92"/>
      <c r="K39" s="92"/>
      <c r="L39" s="92"/>
      <c r="M39" s="92"/>
      <c r="N39" s="92"/>
      <c r="O39" s="92"/>
      <c r="P39" s="92"/>
      <c r="Q39" s="123"/>
    </row>
    <row r="40" spans="1:17" s="148" customFormat="1" ht="24.75" customHeight="1">
      <c r="A40" s="53" t="s">
        <v>60</v>
      </c>
      <c r="B40" s="48">
        <f>C40*1.67</f>
        <v>108.55</v>
      </c>
      <c r="C40" s="2">
        <v>65</v>
      </c>
      <c r="D40" s="143"/>
      <c r="E40" s="10"/>
      <c r="F40" s="40"/>
      <c r="G40" s="40"/>
      <c r="H40" s="67"/>
      <c r="I40" s="92"/>
      <c r="J40" s="92"/>
      <c r="K40" s="92"/>
      <c r="L40" s="92"/>
      <c r="M40" s="92"/>
      <c r="N40" s="92"/>
      <c r="O40" s="92"/>
      <c r="P40" s="92"/>
      <c r="Q40" s="123"/>
    </row>
    <row r="41" spans="1:22" s="148" customFormat="1" ht="24.75" customHeight="1">
      <c r="A41" s="53" t="s">
        <v>61</v>
      </c>
      <c r="B41" s="56">
        <f>C41*1.25</f>
        <v>12.5</v>
      </c>
      <c r="C41" s="51">
        <v>10</v>
      </c>
      <c r="D41" s="143"/>
      <c r="E41" s="10"/>
      <c r="F41" s="40"/>
      <c r="G41" s="40"/>
      <c r="H41" s="67"/>
      <c r="I41" s="92"/>
      <c r="J41" s="92"/>
      <c r="K41" s="92"/>
      <c r="L41" s="92"/>
      <c r="M41" s="92"/>
      <c r="N41" s="92"/>
      <c r="O41" s="92"/>
      <c r="P41" s="92"/>
      <c r="Q41" s="123"/>
      <c r="T41" s="102"/>
      <c r="U41" s="102"/>
      <c r="V41" s="100"/>
    </row>
    <row r="42" spans="1:22" s="148" customFormat="1" ht="24.75" customHeight="1">
      <c r="A42" s="53" t="s">
        <v>53</v>
      </c>
      <c r="B42" s="56">
        <f>C42*1.33</f>
        <v>13.3</v>
      </c>
      <c r="C42" s="51">
        <v>10</v>
      </c>
      <c r="D42" s="143"/>
      <c r="E42" s="10"/>
      <c r="F42" s="40"/>
      <c r="G42" s="40"/>
      <c r="H42" s="67"/>
      <c r="I42" s="92"/>
      <c r="J42" s="92"/>
      <c r="K42" s="92"/>
      <c r="L42" s="92"/>
      <c r="M42" s="92"/>
      <c r="N42" s="92"/>
      <c r="O42" s="92"/>
      <c r="P42" s="92"/>
      <c r="Q42" s="123"/>
      <c r="S42" s="100"/>
      <c r="T42" s="102"/>
      <c r="U42" s="102"/>
      <c r="V42" s="100"/>
    </row>
    <row r="43" spans="1:22" s="148" customFormat="1" ht="24.75" customHeight="1">
      <c r="A43" s="53" t="s">
        <v>62</v>
      </c>
      <c r="B43" s="48">
        <f>C43*1.19</f>
        <v>11.899999999999999</v>
      </c>
      <c r="C43" s="51">
        <v>10</v>
      </c>
      <c r="D43" s="143"/>
      <c r="E43" s="10"/>
      <c r="F43" s="40"/>
      <c r="G43" s="40"/>
      <c r="H43" s="67"/>
      <c r="I43" s="92"/>
      <c r="J43" s="92"/>
      <c r="K43" s="92"/>
      <c r="L43" s="92"/>
      <c r="M43" s="92"/>
      <c r="N43" s="92"/>
      <c r="O43" s="92"/>
      <c r="P43" s="92"/>
      <c r="Q43" s="123"/>
      <c r="S43" s="100"/>
      <c r="T43" s="102"/>
      <c r="U43" s="102"/>
      <c r="V43" s="100"/>
    </row>
    <row r="44" spans="1:22" s="181" customFormat="1" ht="24.75" customHeight="1">
      <c r="A44" s="53" t="s">
        <v>194</v>
      </c>
      <c r="B44" s="48">
        <f>C44*1.82</f>
        <v>27.3</v>
      </c>
      <c r="C44" s="48">
        <v>15</v>
      </c>
      <c r="D44" s="143"/>
      <c r="E44" s="10"/>
      <c r="F44" s="40"/>
      <c r="G44" s="40"/>
      <c r="H44" s="67"/>
      <c r="I44" s="92"/>
      <c r="J44" s="92"/>
      <c r="K44" s="92"/>
      <c r="L44" s="92"/>
      <c r="M44" s="92"/>
      <c r="N44" s="92"/>
      <c r="O44" s="92"/>
      <c r="P44" s="92"/>
      <c r="Q44" s="180"/>
      <c r="R44" s="148"/>
      <c r="S44" s="100"/>
      <c r="T44" s="176"/>
      <c r="U44" s="176"/>
      <c r="V44" s="160"/>
    </row>
    <row r="45" spans="1:22" s="148" customFormat="1" ht="24.75" customHeight="1">
      <c r="A45" s="60" t="s">
        <v>103</v>
      </c>
      <c r="B45" s="14">
        <v>4</v>
      </c>
      <c r="C45" s="14">
        <v>4</v>
      </c>
      <c r="D45" s="14"/>
      <c r="E45" s="28"/>
      <c r="F45" s="28"/>
      <c r="G45" s="28"/>
      <c r="H45" s="14"/>
      <c r="I45" s="166"/>
      <c r="J45" s="166"/>
      <c r="K45" s="166"/>
      <c r="L45" s="166"/>
      <c r="M45" s="166"/>
      <c r="N45" s="166"/>
      <c r="O45" s="166"/>
      <c r="P45" s="166"/>
      <c r="Q45" s="123"/>
      <c r="R45" s="181"/>
      <c r="S45" s="160"/>
      <c r="T45" s="102"/>
      <c r="U45" s="102"/>
      <c r="V45" s="100"/>
    </row>
    <row r="46" spans="1:22" s="148" customFormat="1" ht="24.75" customHeight="1">
      <c r="A46" s="65" t="s">
        <v>63</v>
      </c>
      <c r="B46" s="67">
        <v>5</v>
      </c>
      <c r="C46" s="67">
        <v>5</v>
      </c>
      <c r="D46" s="67"/>
      <c r="E46" s="40"/>
      <c r="F46" s="40"/>
      <c r="G46" s="40"/>
      <c r="H46" s="67"/>
      <c r="I46" s="92"/>
      <c r="J46" s="92"/>
      <c r="K46" s="92"/>
      <c r="L46" s="92"/>
      <c r="M46" s="92"/>
      <c r="N46" s="92"/>
      <c r="O46" s="92"/>
      <c r="P46" s="92"/>
      <c r="Q46" s="123"/>
      <c r="S46" s="100"/>
      <c r="T46" s="102"/>
      <c r="U46" s="102"/>
      <c r="V46" s="100"/>
    </row>
    <row r="47" spans="1:22" s="148" customFormat="1" ht="24.75" customHeight="1">
      <c r="A47" s="53" t="s">
        <v>154</v>
      </c>
      <c r="B47" s="51">
        <f>C47*1.35</f>
        <v>2.7</v>
      </c>
      <c r="C47" s="51">
        <v>2</v>
      </c>
      <c r="D47" s="67"/>
      <c r="E47" s="40"/>
      <c r="F47" s="40"/>
      <c r="G47" s="40"/>
      <c r="H47" s="67"/>
      <c r="I47" s="92"/>
      <c r="J47" s="92"/>
      <c r="K47" s="92"/>
      <c r="L47" s="92"/>
      <c r="M47" s="92"/>
      <c r="N47" s="92"/>
      <c r="O47" s="92"/>
      <c r="P47" s="92"/>
      <c r="Q47" s="123"/>
      <c r="S47" s="100"/>
      <c r="T47" s="102"/>
      <c r="U47" s="102"/>
      <c r="V47" s="100"/>
    </row>
    <row r="48" spans="1:22" s="148" customFormat="1" ht="24.75" customHeight="1">
      <c r="A48" s="53" t="s">
        <v>190</v>
      </c>
      <c r="B48" s="51">
        <v>0.1</v>
      </c>
      <c r="C48" s="51">
        <v>0.1</v>
      </c>
      <c r="D48" s="67"/>
      <c r="E48" s="40"/>
      <c r="F48" s="40"/>
      <c r="G48" s="40"/>
      <c r="H48" s="67"/>
      <c r="I48" s="92"/>
      <c r="J48" s="92"/>
      <c r="K48" s="92"/>
      <c r="L48" s="92"/>
      <c r="M48" s="92"/>
      <c r="N48" s="92"/>
      <c r="O48" s="92"/>
      <c r="P48" s="92"/>
      <c r="Q48" s="123"/>
      <c r="S48" s="100"/>
      <c r="T48" s="102"/>
      <c r="U48" s="102"/>
      <c r="V48" s="100"/>
    </row>
    <row r="49" spans="1:22" s="148" customFormat="1" ht="24.75" customHeight="1">
      <c r="A49" s="312" t="s">
        <v>298</v>
      </c>
      <c r="B49" s="312"/>
      <c r="C49" s="312"/>
      <c r="D49" s="143" t="s">
        <v>299</v>
      </c>
      <c r="E49" s="10">
        <v>14.2</v>
      </c>
      <c r="F49" s="10">
        <v>8.2</v>
      </c>
      <c r="G49" s="10">
        <v>15.4</v>
      </c>
      <c r="H49" s="8">
        <f>G49*4+F49*9+E49*4</f>
        <v>192.2</v>
      </c>
      <c r="I49" s="11">
        <v>1.04</v>
      </c>
      <c r="J49" s="11">
        <v>0.11</v>
      </c>
      <c r="K49" s="11">
        <v>0.05</v>
      </c>
      <c r="L49" s="11">
        <v>3.82</v>
      </c>
      <c r="M49" s="11">
        <v>62.63</v>
      </c>
      <c r="N49" s="11">
        <v>203.27</v>
      </c>
      <c r="O49" s="11">
        <v>38.11</v>
      </c>
      <c r="P49" s="11">
        <v>1.1</v>
      </c>
      <c r="Q49" s="123"/>
      <c r="S49" s="100"/>
      <c r="T49" s="102"/>
      <c r="U49" s="102"/>
      <c r="V49" s="100"/>
    </row>
    <row r="50" spans="1:22" s="148" customFormat="1" ht="24.75" customHeight="1">
      <c r="A50" s="58" t="s">
        <v>300</v>
      </c>
      <c r="B50" s="18">
        <f>C50*1.5</f>
        <v>172.5</v>
      </c>
      <c r="C50" s="64">
        <v>115</v>
      </c>
      <c r="D50" s="6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23"/>
      <c r="S50" s="100"/>
      <c r="T50" s="102"/>
      <c r="U50" s="102"/>
      <c r="V50" s="100"/>
    </row>
    <row r="51" spans="1:22" s="148" customFormat="1" ht="24.75" customHeight="1">
      <c r="A51" s="58" t="s">
        <v>301</v>
      </c>
      <c r="B51" s="18">
        <f>C51*1.82</f>
        <v>209.3</v>
      </c>
      <c r="C51" s="64">
        <v>115</v>
      </c>
      <c r="D51" s="67"/>
      <c r="E51" s="40"/>
      <c r="F51" s="40"/>
      <c r="G51" s="40"/>
      <c r="H51" s="8"/>
      <c r="I51" s="114"/>
      <c r="J51" s="114"/>
      <c r="K51" s="114"/>
      <c r="L51" s="114"/>
      <c r="M51" s="114"/>
      <c r="N51" s="114"/>
      <c r="O51" s="114"/>
      <c r="P51" s="114"/>
      <c r="Q51" s="123"/>
      <c r="S51" s="100"/>
      <c r="T51" s="102"/>
      <c r="U51" s="102"/>
      <c r="V51" s="100"/>
    </row>
    <row r="52" spans="1:22" s="148" customFormat="1" ht="24.75" customHeight="1">
      <c r="A52" s="61" t="s">
        <v>145</v>
      </c>
      <c r="B52" s="18">
        <f>C52*1.35</f>
        <v>155.25</v>
      </c>
      <c r="C52" s="64">
        <v>115</v>
      </c>
      <c r="D52" s="67"/>
      <c r="E52" s="40"/>
      <c r="F52" s="40"/>
      <c r="G52" s="40"/>
      <c r="H52" s="64"/>
      <c r="I52" s="114"/>
      <c r="J52" s="114"/>
      <c r="K52" s="114"/>
      <c r="L52" s="114"/>
      <c r="M52" s="114"/>
      <c r="N52" s="114"/>
      <c r="O52" s="114"/>
      <c r="P52" s="114"/>
      <c r="Q52" s="123"/>
      <c r="S52" s="100"/>
      <c r="T52" s="102"/>
      <c r="U52" s="102"/>
      <c r="V52" s="100"/>
    </row>
    <row r="53" spans="1:22" s="148" customFormat="1" ht="24.75" customHeight="1">
      <c r="A53" s="58" t="s">
        <v>163</v>
      </c>
      <c r="B53" s="57">
        <f>C53*1.31</f>
        <v>150.65</v>
      </c>
      <c r="C53" s="64">
        <v>115</v>
      </c>
      <c r="D53" s="67"/>
      <c r="E53" s="28"/>
      <c r="F53" s="40"/>
      <c r="G53" s="40"/>
      <c r="H53" s="64"/>
      <c r="I53" s="63"/>
      <c r="J53" s="63"/>
      <c r="K53" s="63"/>
      <c r="L53" s="63"/>
      <c r="M53" s="63"/>
      <c r="N53" s="63"/>
      <c r="O53" s="63"/>
      <c r="P53" s="63"/>
      <c r="Q53" s="123"/>
      <c r="S53" s="100"/>
      <c r="T53" s="102"/>
      <c r="U53" s="102"/>
      <c r="V53" s="100"/>
    </row>
    <row r="54" spans="1:22" s="148" customFormat="1" ht="24.75" customHeight="1">
      <c r="A54" s="58" t="s">
        <v>164</v>
      </c>
      <c r="B54" s="57">
        <f>C54*1.35</f>
        <v>155.25</v>
      </c>
      <c r="C54" s="64">
        <v>115</v>
      </c>
      <c r="D54" s="67"/>
      <c r="E54" s="28"/>
      <c r="F54" s="40"/>
      <c r="G54" s="40"/>
      <c r="H54" s="64"/>
      <c r="I54" s="63"/>
      <c r="J54" s="63"/>
      <c r="K54" s="30"/>
      <c r="L54" s="63"/>
      <c r="M54" s="63"/>
      <c r="N54" s="63"/>
      <c r="O54" s="63"/>
      <c r="P54" s="63"/>
      <c r="Q54" s="123"/>
      <c r="S54" s="100"/>
      <c r="T54" s="100"/>
      <c r="U54" s="100"/>
      <c r="V54" s="100"/>
    </row>
    <row r="55" spans="1:19" s="148" customFormat="1" ht="24.75" customHeight="1">
      <c r="A55" s="120" t="s">
        <v>52</v>
      </c>
      <c r="B55" s="64">
        <v>12</v>
      </c>
      <c r="C55" s="64">
        <v>12</v>
      </c>
      <c r="D55" s="67"/>
      <c r="E55" s="28"/>
      <c r="F55" s="40"/>
      <c r="G55" s="40"/>
      <c r="H55" s="64"/>
      <c r="I55" s="63"/>
      <c r="J55" s="63"/>
      <c r="K55" s="63"/>
      <c r="L55" s="63"/>
      <c r="M55" s="63"/>
      <c r="N55" s="63"/>
      <c r="O55" s="63"/>
      <c r="P55" s="63"/>
      <c r="Q55" s="123"/>
      <c r="S55" s="100"/>
    </row>
    <row r="56" spans="1:17" s="148" customFormat="1" ht="24.75" customHeight="1">
      <c r="A56" s="120" t="s">
        <v>302</v>
      </c>
      <c r="B56" s="64">
        <v>24</v>
      </c>
      <c r="C56" s="64">
        <v>24</v>
      </c>
      <c r="D56" s="67"/>
      <c r="E56" s="28"/>
      <c r="F56" s="40"/>
      <c r="G56" s="40"/>
      <c r="H56" s="64"/>
      <c r="I56" s="63"/>
      <c r="J56" s="63"/>
      <c r="K56" s="63"/>
      <c r="L56" s="63"/>
      <c r="M56" s="63"/>
      <c r="N56" s="63"/>
      <c r="O56" s="63"/>
      <c r="P56" s="63"/>
      <c r="Q56" s="123"/>
    </row>
    <row r="57" spans="1:17" s="148" customFormat="1" ht="24.75" customHeight="1">
      <c r="A57" s="53" t="s">
        <v>62</v>
      </c>
      <c r="B57" s="48">
        <f>C57*1.19</f>
        <v>89.25</v>
      </c>
      <c r="C57" s="48">
        <f>+C79</f>
        <v>75</v>
      </c>
      <c r="D57" s="67"/>
      <c r="E57" s="40"/>
      <c r="F57" s="40"/>
      <c r="G57" s="40"/>
      <c r="H57" s="64"/>
      <c r="I57" s="119"/>
      <c r="J57" s="119"/>
      <c r="K57" s="119"/>
      <c r="L57" s="119"/>
      <c r="M57" s="119"/>
      <c r="N57" s="119"/>
      <c r="O57" s="119"/>
      <c r="P57" s="119"/>
      <c r="Q57" s="123"/>
    </row>
    <row r="58" spans="1:17" s="148" customFormat="1" ht="24.75" customHeight="1">
      <c r="A58" s="120" t="s">
        <v>89</v>
      </c>
      <c r="B58" s="64">
        <v>7</v>
      </c>
      <c r="C58" s="64">
        <v>7</v>
      </c>
      <c r="D58" s="67"/>
      <c r="E58" s="28"/>
      <c r="F58" s="40"/>
      <c r="G58" s="40"/>
      <c r="H58" s="64"/>
      <c r="I58" s="63"/>
      <c r="J58" s="63"/>
      <c r="K58" s="63"/>
      <c r="L58" s="63"/>
      <c r="M58" s="63"/>
      <c r="N58" s="63"/>
      <c r="O58" s="63"/>
      <c r="P58" s="63"/>
      <c r="Q58" s="123"/>
    </row>
    <row r="59" spans="1:17" s="148" customFormat="1" ht="24.75" customHeight="1">
      <c r="A59" s="120" t="s">
        <v>67</v>
      </c>
      <c r="B59" s="64">
        <v>10</v>
      </c>
      <c r="C59" s="64">
        <v>10</v>
      </c>
      <c r="D59" s="67"/>
      <c r="E59" s="28"/>
      <c r="F59" s="40"/>
      <c r="G59" s="40"/>
      <c r="H59" s="64"/>
      <c r="I59" s="63"/>
      <c r="J59" s="63"/>
      <c r="K59" s="63"/>
      <c r="L59" s="63"/>
      <c r="M59" s="63"/>
      <c r="N59" s="63"/>
      <c r="O59" s="63"/>
      <c r="P59" s="63"/>
      <c r="Q59" s="123"/>
    </row>
    <row r="60" spans="1:17" s="148" customFormat="1" ht="24.75" customHeight="1">
      <c r="A60" s="65" t="s">
        <v>54</v>
      </c>
      <c r="B60" s="67">
        <v>5</v>
      </c>
      <c r="C60" s="67">
        <v>5</v>
      </c>
      <c r="D60" s="67"/>
      <c r="E60" s="40"/>
      <c r="F60" s="40"/>
      <c r="G60" s="40"/>
      <c r="H60" s="64"/>
      <c r="I60" s="119"/>
      <c r="J60" s="119"/>
      <c r="K60" s="119"/>
      <c r="L60" s="119"/>
      <c r="M60" s="119"/>
      <c r="N60" s="119"/>
      <c r="O60" s="119"/>
      <c r="P60" s="119"/>
      <c r="Q60" s="123"/>
    </row>
    <row r="61" spans="1:17" s="148" customFormat="1" ht="24.75" customHeight="1">
      <c r="A61" s="71" t="s">
        <v>303</v>
      </c>
      <c r="B61" s="64"/>
      <c r="C61" s="4">
        <v>50</v>
      </c>
      <c r="D61" s="8"/>
      <c r="E61" s="8"/>
      <c r="F61" s="40"/>
      <c r="G61" s="40"/>
      <c r="H61" s="67"/>
      <c r="I61" s="119"/>
      <c r="J61" s="119"/>
      <c r="K61" s="119"/>
      <c r="L61" s="119"/>
      <c r="M61" s="119"/>
      <c r="N61" s="119"/>
      <c r="O61" s="119"/>
      <c r="P61" s="119"/>
      <c r="Q61" s="123"/>
    </row>
    <row r="62" spans="1:17" s="148" customFormat="1" ht="24.75" customHeight="1">
      <c r="A62" s="65" t="s">
        <v>67</v>
      </c>
      <c r="B62" s="40">
        <v>1.3</v>
      </c>
      <c r="C62" s="40">
        <v>1.3</v>
      </c>
      <c r="D62" s="11"/>
      <c r="E62" s="11"/>
      <c r="F62" s="64"/>
      <c r="G62" s="64"/>
      <c r="H62" s="67"/>
      <c r="I62" s="119"/>
      <c r="J62" s="119"/>
      <c r="K62" s="119"/>
      <c r="L62" s="119"/>
      <c r="M62" s="119"/>
      <c r="N62" s="119"/>
      <c r="O62" s="119"/>
      <c r="P62" s="119"/>
      <c r="Q62" s="123"/>
    </row>
    <row r="63" spans="1:17" s="148" customFormat="1" ht="24.75" customHeight="1">
      <c r="A63" s="60" t="s">
        <v>103</v>
      </c>
      <c r="B63" s="40">
        <v>1.3</v>
      </c>
      <c r="C63" s="40">
        <v>1.3</v>
      </c>
      <c r="D63" s="11"/>
      <c r="E63" s="8"/>
      <c r="F63" s="14"/>
      <c r="G63" s="14"/>
      <c r="H63" s="14"/>
      <c r="I63" s="76"/>
      <c r="J63" s="76"/>
      <c r="K63" s="76"/>
      <c r="L63" s="76"/>
      <c r="M63" s="76"/>
      <c r="N63" s="76"/>
      <c r="O63" s="76"/>
      <c r="P63" s="76"/>
      <c r="Q63" s="123"/>
    </row>
    <row r="64" spans="1:17" s="148" customFormat="1" ht="24.75" customHeight="1">
      <c r="A64" s="60" t="s">
        <v>82</v>
      </c>
      <c r="B64" s="64">
        <v>37.5</v>
      </c>
      <c r="C64" s="64">
        <v>37.5</v>
      </c>
      <c r="D64" s="11"/>
      <c r="E64" s="8"/>
      <c r="F64" s="64"/>
      <c r="G64" s="64"/>
      <c r="H64" s="8"/>
      <c r="I64" s="8"/>
      <c r="J64" s="8"/>
      <c r="K64" s="8"/>
      <c r="L64" s="8"/>
      <c r="M64" s="8"/>
      <c r="N64" s="8"/>
      <c r="O64" s="8"/>
      <c r="P64" s="8"/>
      <c r="Q64" s="123"/>
    </row>
    <row r="65" spans="1:17" s="148" customFormat="1" ht="24.75" customHeight="1">
      <c r="A65" s="60" t="s">
        <v>63</v>
      </c>
      <c r="B65" s="40">
        <v>12.5</v>
      </c>
      <c r="C65" s="40">
        <v>12.5</v>
      </c>
      <c r="D65" s="11"/>
      <c r="E65" s="8"/>
      <c r="F65" s="64"/>
      <c r="G65" s="64"/>
      <c r="H65" s="8"/>
      <c r="I65" s="8"/>
      <c r="J65" s="8"/>
      <c r="K65" s="8"/>
      <c r="L65" s="8"/>
      <c r="M65" s="8"/>
      <c r="N65" s="8"/>
      <c r="O65" s="8"/>
      <c r="P65" s="8"/>
      <c r="Q65" s="123"/>
    </row>
    <row r="66" spans="1:17" s="148" customFormat="1" ht="24.75" customHeight="1">
      <c r="A66" s="350" t="s">
        <v>317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2"/>
      <c r="Q66" s="123"/>
    </row>
    <row r="67" spans="1:17" s="148" customFormat="1" ht="24.75" customHeight="1">
      <c r="A67" s="307" t="s">
        <v>372</v>
      </c>
      <c r="B67" s="307"/>
      <c r="C67" s="307"/>
      <c r="D67" s="300">
        <v>100</v>
      </c>
      <c r="E67" s="10">
        <v>20.111111111111114</v>
      </c>
      <c r="F67" s="10">
        <v>15.666666666666666</v>
      </c>
      <c r="G67" s="10">
        <v>12.444444444444445</v>
      </c>
      <c r="H67" s="8">
        <f>E67*4+F67*9+G67*4</f>
        <v>271.22222222222223</v>
      </c>
      <c r="I67" s="11">
        <v>0.7777777777777778</v>
      </c>
      <c r="J67" s="11">
        <v>0.1111111111111111</v>
      </c>
      <c r="K67" s="11">
        <v>0.022222222222222223</v>
      </c>
      <c r="L67" s="11">
        <v>7.444444444444445</v>
      </c>
      <c r="M67" s="11">
        <v>46</v>
      </c>
      <c r="N67" s="11">
        <v>250</v>
      </c>
      <c r="O67" s="11">
        <v>35.55555555555556</v>
      </c>
      <c r="P67" s="11">
        <v>1.3333333333333333</v>
      </c>
      <c r="Q67" s="123"/>
    </row>
    <row r="68" spans="1:17" s="148" customFormat="1" ht="24.75" customHeight="1">
      <c r="A68" s="61" t="s">
        <v>143</v>
      </c>
      <c r="B68" s="39">
        <f>C68*1.43</f>
        <v>154.44</v>
      </c>
      <c r="C68" s="47">
        <v>108</v>
      </c>
      <c r="D68" s="1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23"/>
    </row>
    <row r="69" spans="1:17" s="148" customFormat="1" ht="24.75" customHeight="1">
      <c r="A69" s="58" t="s">
        <v>144</v>
      </c>
      <c r="B69" s="39">
        <f>C69*1.72</f>
        <v>185.76</v>
      </c>
      <c r="C69" s="47">
        <v>108</v>
      </c>
      <c r="D69" s="12"/>
      <c r="E69" s="28"/>
      <c r="F69" s="45"/>
      <c r="G69" s="45"/>
      <c r="H69" s="20"/>
      <c r="I69" s="253"/>
      <c r="J69" s="76"/>
      <c r="K69" s="76"/>
      <c r="L69" s="76"/>
      <c r="M69" s="76"/>
      <c r="N69" s="76"/>
      <c r="O69" s="76"/>
      <c r="P69" s="253"/>
      <c r="Q69" s="123"/>
    </row>
    <row r="70" spans="1:17" s="148" customFormat="1" ht="24.75" customHeight="1">
      <c r="A70" s="61" t="s">
        <v>145</v>
      </c>
      <c r="B70" s="39">
        <f>C70*1.35</f>
        <v>141.75</v>
      </c>
      <c r="C70" s="47">
        <v>105</v>
      </c>
      <c r="D70" s="12"/>
      <c r="E70" s="28"/>
      <c r="F70" s="28"/>
      <c r="G70" s="28"/>
      <c r="H70" s="47"/>
      <c r="I70" s="46"/>
      <c r="J70" s="46"/>
      <c r="K70" s="46"/>
      <c r="L70" s="46"/>
      <c r="M70" s="46"/>
      <c r="N70" s="46"/>
      <c r="O70" s="46"/>
      <c r="P70" s="46"/>
      <c r="Q70" s="123"/>
    </row>
    <row r="71" spans="1:17" s="148" customFormat="1" ht="24.75" customHeight="1">
      <c r="A71" s="69" t="s">
        <v>67</v>
      </c>
      <c r="B71" s="47">
        <v>6</v>
      </c>
      <c r="C71" s="47">
        <v>6</v>
      </c>
      <c r="D71" s="12"/>
      <c r="E71" s="28"/>
      <c r="F71" s="28"/>
      <c r="G71" s="28"/>
      <c r="H71" s="47"/>
      <c r="I71" s="46"/>
      <c r="J71" s="46"/>
      <c r="K71" s="46"/>
      <c r="L71" s="46"/>
      <c r="M71" s="46"/>
      <c r="N71" s="46"/>
      <c r="O71" s="46"/>
      <c r="P71" s="46"/>
      <c r="Q71" s="123"/>
    </row>
    <row r="72" spans="1:17" s="148" customFormat="1" ht="24.75" customHeight="1">
      <c r="A72" s="60" t="s">
        <v>54</v>
      </c>
      <c r="B72" s="47">
        <v>5</v>
      </c>
      <c r="C72" s="47">
        <v>5</v>
      </c>
      <c r="D72" s="12"/>
      <c r="E72" s="91"/>
      <c r="F72" s="28"/>
      <c r="G72" s="28"/>
      <c r="H72" s="8"/>
      <c r="I72" s="11"/>
      <c r="J72" s="11"/>
      <c r="K72" s="11"/>
      <c r="L72" s="11"/>
      <c r="M72" s="11"/>
      <c r="N72" s="11"/>
      <c r="O72" s="11"/>
      <c r="P72" s="11"/>
      <c r="Q72" s="123"/>
    </row>
    <row r="73" spans="1:17" s="148" customFormat="1" ht="24.75" customHeight="1">
      <c r="A73" s="60" t="s">
        <v>373</v>
      </c>
      <c r="B73" s="47"/>
      <c r="C73" s="47">
        <v>90</v>
      </c>
      <c r="D73" s="2"/>
      <c r="E73" s="91"/>
      <c r="F73" s="28"/>
      <c r="G73" s="28"/>
      <c r="H73" s="8"/>
      <c r="I73" s="11"/>
      <c r="J73" s="11"/>
      <c r="K73" s="11"/>
      <c r="L73" s="11"/>
      <c r="M73" s="11"/>
      <c r="N73" s="11"/>
      <c r="O73" s="11"/>
      <c r="P73" s="11"/>
      <c r="Q73" s="123"/>
    </row>
    <row r="74" spans="1:17" s="148" customFormat="1" ht="24.75" customHeight="1">
      <c r="A74" s="60" t="s">
        <v>67</v>
      </c>
      <c r="B74" s="47">
        <v>3</v>
      </c>
      <c r="C74" s="47">
        <v>3</v>
      </c>
      <c r="D74" s="2"/>
      <c r="E74" s="91"/>
      <c r="F74" s="28"/>
      <c r="G74" s="28"/>
      <c r="H74" s="8"/>
      <c r="I74" s="11"/>
      <c r="J74" s="11"/>
      <c r="K74" s="11"/>
      <c r="L74" s="11"/>
      <c r="M74" s="11"/>
      <c r="N74" s="11"/>
      <c r="O74" s="11"/>
      <c r="P74" s="11"/>
      <c r="Q74" s="123"/>
    </row>
    <row r="75" spans="1:17" s="148" customFormat="1" ht="24.75" customHeight="1">
      <c r="A75" s="60" t="s">
        <v>89</v>
      </c>
      <c r="B75" s="47">
        <v>15</v>
      </c>
      <c r="C75" s="47">
        <v>15</v>
      </c>
      <c r="D75" s="2"/>
      <c r="E75" s="91"/>
      <c r="F75" s="28"/>
      <c r="G75" s="28"/>
      <c r="H75" s="8"/>
      <c r="I75" s="11"/>
      <c r="J75" s="11"/>
      <c r="K75" s="11"/>
      <c r="L75" s="11"/>
      <c r="M75" s="11"/>
      <c r="N75" s="11"/>
      <c r="O75" s="11"/>
      <c r="P75" s="11"/>
      <c r="Q75" s="123"/>
    </row>
    <row r="76" spans="1:17" s="148" customFormat="1" ht="24.75" customHeight="1">
      <c r="A76" s="60" t="s">
        <v>63</v>
      </c>
      <c r="B76" s="47">
        <v>20</v>
      </c>
      <c r="C76" s="47">
        <v>20</v>
      </c>
      <c r="D76" s="2"/>
      <c r="E76" s="91"/>
      <c r="F76" s="28"/>
      <c r="G76" s="28"/>
      <c r="H76" s="8"/>
      <c r="I76" s="11"/>
      <c r="J76" s="11"/>
      <c r="K76" s="11"/>
      <c r="L76" s="11"/>
      <c r="M76" s="11"/>
      <c r="N76" s="11"/>
      <c r="O76" s="11"/>
      <c r="P76" s="11"/>
      <c r="Q76" s="123"/>
    </row>
    <row r="77" spans="1:18" s="148" customFormat="1" ht="54.75" customHeight="1">
      <c r="A77" s="309" t="s">
        <v>304</v>
      </c>
      <c r="B77" s="309"/>
      <c r="C77" s="309"/>
      <c r="D77" s="143">
        <v>180</v>
      </c>
      <c r="E77" s="265">
        <v>3.2</v>
      </c>
      <c r="F77" s="265">
        <v>3.8</v>
      </c>
      <c r="G77" s="265">
        <v>37</v>
      </c>
      <c r="H77" s="8">
        <f>E77*4+F77*9+G77*4</f>
        <v>195</v>
      </c>
      <c r="I77" s="266">
        <v>27</v>
      </c>
      <c r="J77" s="265">
        <v>0.04210526315789474</v>
      </c>
      <c r="K77" s="265">
        <v>0.55</v>
      </c>
      <c r="L77" s="265">
        <v>0.3578947368421053</v>
      </c>
      <c r="M77" s="265">
        <v>6.1684210526315795</v>
      </c>
      <c r="N77" s="265">
        <v>92.71578947368423</v>
      </c>
      <c r="O77" s="265">
        <v>31</v>
      </c>
      <c r="P77" s="265">
        <v>0.6526315789473685</v>
      </c>
      <c r="Q77" s="123"/>
      <c r="R77" s="59"/>
    </row>
    <row r="78" spans="1:17" s="148" customFormat="1" ht="24.75" customHeight="1">
      <c r="A78" s="19" t="s">
        <v>75</v>
      </c>
      <c r="B78" s="20">
        <v>39</v>
      </c>
      <c r="C78" s="20">
        <v>39</v>
      </c>
      <c r="D78" s="1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23"/>
    </row>
    <row r="79" spans="1:17" s="148" customFormat="1" ht="24.75" customHeight="1">
      <c r="A79" s="19" t="s">
        <v>305</v>
      </c>
      <c r="B79" s="20">
        <f>C79*1.67</f>
        <v>125.25</v>
      </c>
      <c r="C79" s="13">
        <v>75</v>
      </c>
      <c r="D79" s="14"/>
      <c r="E79" s="265"/>
      <c r="F79" s="265"/>
      <c r="G79" s="265"/>
      <c r="H79" s="8"/>
      <c r="I79" s="266"/>
      <c r="J79" s="11"/>
      <c r="K79" s="11"/>
      <c r="L79" s="11"/>
      <c r="M79" s="11"/>
      <c r="N79" s="11"/>
      <c r="O79" s="11"/>
      <c r="P79" s="11"/>
      <c r="Q79" s="123"/>
    </row>
    <row r="80" spans="1:18" s="148" customFormat="1" ht="24.75" customHeight="1">
      <c r="A80" s="19" t="s">
        <v>306</v>
      </c>
      <c r="B80" s="20">
        <f>C80*1.05</f>
        <v>78.75</v>
      </c>
      <c r="C80" s="20">
        <v>75</v>
      </c>
      <c r="D80" s="14"/>
      <c r="E80" s="13"/>
      <c r="F80" s="60"/>
      <c r="G80" s="14"/>
      <c r="H80" s="47"/>
      <c r="I80" s="46"/>
      <c r="J80" s="46"/>
      <c r="K80" s="46"/>
      <c r="L80" s="46"/>
      <c r="M80" s="46"/>
      <c r="N80" s="46"/>
      <c r="O80" s="46"/>
      <c r="P80" s="46"/>
      <c r="Q80" s="182"/>
      <c r="R80" s="148" t="s">
        <v>12</v>
      </c>
    </row>
    <row r="81" spans="1:19" s="148" customFormat="1" ht="24.75" customHeight="1">
      <c r="A81" s="19" t="s">
        <v>307</v>
      </c>
      <c r="B81" s="20">
        <f>C81*1.05</f>
        <v>78.75</v>
      </c>
      <c r="C81" s="20">
        <v>75</v>
      </c>
      <c r="D81" s="14"/>
      <c r="E81" s="13"/>
      <c r="F81" s="60"/>
      <c r="G81" s="14"/>
      <c r="H81" s="47"/>
      <c r="I81" s="46"/>
      <c r="J81" s="46"/>
      <c r="K81" s="46"/>
      <c r="L81" s="46"/>
      <c r="M81" s="46"/>
      <c r="N81" s="46"/>
      <c r="O81" s="46"/>
      <c r="P81" s="46"/>
      <c r="Q81" s="182"/>
      <c r="R81" s="23" t="s">
        <v>40</v>
      </c>
      <c r="S81" s="148">
        <f>D157+D112</f>
        <v>70</v>
      </c>
    </row>
    <row r="82" spans="1:19" s="148" customFormat="1" ht="24.75" customHeight="1">
      <c r="A82" s="60" t="s">
        <v>103</v>
      </c>
      <c r="B82" s="47">
        <v>5</v>
      </c>
      <c r="C82" s="47">
        <v>5</v>
      </c>
      <c r="D82" s="6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183"/>
      <c r="R82" s="24" t="s">
        <v>41</v>
      </c>
      <c r="S82" s="149">
        <f>C106+C136+D155</f>
        <v>116</v>
      </c>
    </row>
    <row r="83" spans="1:19" s="148" customFormat="1" ht="24.75" customHeight="1">
      <c r="A83" s="211" t="s">
        <v>246</v>
      </c>
      <c r="B83" s="143">
        <v>200</v>
      </c>
      <c r="C83" s="143">
        <v>200</v>
      </c>
      <c r="D83" s="143">
        <v>200</v>
      </c>
      <c r="E83" s="10">
        <v>0.6666666666666666</v>
      </c>
      <c r="F83" s="10">
        <v>0</v>
      </c>
      <c r="G83" s="10">
        <v>12.222222222222221</v>
      </c>
      <c r="H83" s="8">
        <v>51.55555555555556</v>
      </c>
      <c r="I83" s="11">
        <v>4</v>
      </c>
      <c r="J83" s="11">
        <v>0.02</v>
      </c>
      <c r="K83" s="11">
        <v>0</v>
      </c>
      <c r="L83" s="11">
        <v>0.9</v>
      </c>
      <c r="M83" s="11">
        <v>17</v>
      </c>
      <c r="N83" s="11">
        <v>25</v>
      </c>
      <c r="O83" s="11">
        <v>11</v>
      </c>
      <c r="P83" s="11">
        <v>0.3</v>
      </c>
      <c r="Q83" s="183"/>
      <c r="R83" s="24" t="s">
        <v>97</v>
      </c>
      <c r="S83" s="149">
        <f>C99</f>
        <v>10</v>
      </c>
    </row>
    <row r="84" spans="1:19" s="148" customFormat="1" ht="24.75" customHeight="1">
      <c r="A84" s="312" t="s">
        <v>308</v>
      </c>
      <c r="B84" s="312"/>
      <c r="C84" s="312"/>
      <c r="D84" s="240">
        <v>220</v>
      </c>
      <c r="E84" s="72">
        <v>0.1</v>
      </c>
      <c r="F84" s="72">
        <v>0</v>
      </c>
      <c r="G84" s="72">
        <v>21</v>
      </c>
      <c r="H84" s="66">
        <f>G84*4+F84*9+E84*4</f>
        <v>84.4</v>
      </c>
      <c r="I84" s="11">
        <v>25</v>
      </c>
      <c r="J84" s="11">
        <v>1.5</v>
      </c>
      <c r="K84" s="11">
        <v>0</v>
      </c>
      <c r="L84" s="11">
        <v>0</v>
      </c>
      <c r="M84" s="11">
        <v>69</v>
      </c>
      <c r="N84" s="11">
        <v>102</v>
      </c>
      <c r="O84" s="11">
        <v>35</v>
      </c>
      <c r="P84" s="11">
        <v>1.9</v>
      </c>
      <c r="Q84" s="178"/>
      <c r="R84" s="25" t="s">
        <v>98</v>
      </c>
      <c r="S84" s="149">
        <f>C127+C95</f>
        <v>31</v>
      </c>
    </row>
    <row r="85" spans="1:19" s="148" customFormat="1" ht="24.75" customHeight="1">
      <c r="A85" s="307" t="s">
        <v>40</v>
      </c>
      <c r="B85" s="310"/>
      <c r="C85" s="310"/>
      <c r="D85" s="143">
        <v>50</v>
      </c>
      <c r="E85" s="10">
        <v>3.3</v>
      </c>
      <c r="F85" s="10">
        <v>0.6</v>
      </c>
      <c r="G85" s="10">
        <v>16.7</v>
      </c>
      <c r="H85" s="8">
        <v>87</v>
      </c>
      <c r="I85" s="11">
        <v>0</v>
      </c>
      <c r="J85" s="11">
        <v>0.09</v>
      </c>
      <c r="K85" s="11">
        <v>0</v>
      </c>
      <c r="L85" s="11">
        <v>0.7000000000000001</v>
      </c>
      <c r="M85" s="11">
        <v>17.5</v>
      </c>
      <c r="N85" s="11">
        <v>79</v>
      </c>
      <c r="O85" s="11">
        <v>23.5</v>
      </c>
      <c r="P85" s="11">
        <v>1.9500000000000002</v>
      </c>
      <c r="Q85" s="178"/>
      <c r="R85" s="25" t="s">
        <v>213</v>
      </c>
      <c r="S85" s="149"/>
    </row>
    <row r="86" spans="1:19" s="148" customFormat="1" ht="24.75" customHeight="1">
      <c r="A86" s="307" t="s">
        <v>127</v>
      </c>
      <c r="B86" s="310"/>
      <c r="C86" s="310"/>
      <c r="D86" s="143">
        <v>60</v>
      </c>
      <c r="E86" s="10">
        <v>4.56</v>
      </c>
      <c r="F86" s="10">
        <v>0.48</v>
      </c>
      <c r="G86" s="10">
        <v>29.52</v>
      </c>
      <c r="H86" s="8">
        <v>141</v>
      </c>
      <c r="I86" s="11">
        <v>0</v>
      </c>
      <c r="J86" s="11">
        <v>0.066</v>
      </c>
      <c r="K86" s="11">
        <v>0</v>
      </c>
      <c r="L86" s="11">
        <v>0.66</v>
      </c>
      <c r="M86" s="11">
        <v>12</v>
      </c>
      <c r="N86" s="11">
        <v>39</v>
      </c>
      <c r="O86" s="11">
        <v>8.4</v>
      </c>
      <c r="P86" s="11">
        <v>0.66</v>
      </c>
      <c r="Q86" s="123"/>
      <c r="R86" s="24" t="s">
        <v>29</v>
      </c>
      <c r="S86" s="149">
        <f>C131+C147</f>
        <v>200</v>
      </c>
    </row>
    <row r="87" spans="1:19" s="148" customFormat="1" ht="24.75" customHeight="1">
      <c r="A87" s="307" t="s">
        <v>119</v>
      </c>
      <c r="B87" s="307"/>
      <c r="C87" s="307"/>
      <c r="D87" s="143">
        <v>60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3"/>
      <c r="R87" s="24" t="s">
        <v>31</v>
      </c>
      <c r="S87" s="149">
        <f>+C115+C133+C134+C137+C148+C150+C120+C116</f>
        <v>160</v>
      </c>
    </row>
    <row r="88" spans="1:18" s="148" customFormat="1" ht="24.75" customHeight="1">
      <c r="A88" s="325" t="s">
        <v>26</v>
      </c>
      <c r="B88" s="326"/>
      <c r="C88" s="326"/>
      <c r="D88" s="326"/>
      <c r="E88" s="30">
        <f aca="true" t="shared" si="2" ref="E88:P88">E31+E7</f>
        <v>49.580000000000005</v>
      </c>
      <c r="F88" s="30">
        <f t="shared" si="2"/>
        <v>43.31999999999999</v>
      </c>
      <c r="G88" s="30">
        <f t="shared" si="2"/>
        <v>250.32222222222222</v>
      </c>
      <c r="H88" s="30">
        <f t="shared" si="2"/>
        <v>1592.0888888888887</v>
      </c>
      <c r="I88" s="30">
        <f t="shared" si="2"/>
        <v>67.31</v>
      </c>
      <c r="J88" s="30">
        <f t="shared" si="2"/>
        <v>2.2226766917293235</v>
      </c>
      <c r="K88" s="30">
        <f t="shared" si="2"/>
        <v>0.86</v>
      </c>
      <c r="L88" s="30">
        <f t="shared" si="2"/>
        <v>9.630894736842105</v>
      </c>
      <c r="M88" s="30">
        <f t="shared" si="2"/>
        <v>687.0684210526316</v>
      </c>
      <c r="N88" s="30">
        <f t="shared" si="2"/>
        <v>1226.625789473684</v>
      </c>
      <c r="O88" s="30">
        <f t="shared" si="2"/>
        <v>242.04000000000002</v>
      </c>
      <c r="P88" s="30">
        <f t="shared" si="2"/>
        <v>11.89263157894737</v>
      </c>
      <c r="Q88" s="123"/>
      <c r="R88" s="24" t="s">
        <v>28</v>
      </c>
    </row>
    <row r="89" spans="1:19" s="148" customFormat="1" ht="24.75" customHeight="1">
      <c r="A89" s="329" t="s">
        <v>12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123"/>
      <c r="R89" s="24" t="s">
        <v>32</v>
      </c>
      <c r="S89" s="149">
        <f>C153</f>
        <v>20</v>
      </c>
    </row>
    <row r="90" spans="1:18" s="148" customFormat="1" ht="24.75" customHeight="1">
      <c r="A90" s="311" t="s">
        <v>1</v>
      </c>
      <c r="B90" s="319" t="s">
        <v>2</v>
      </c>
      <c r="C90" s="319" t="s">
        <v>3</v>
      </c>
      <c r="D90" s="334" t="s">
        <v>4</v>
      </c>
      <c r="E90" s="334"/>
      <c r="F90" s="334"/>
      <c r="G90" s="334"/>
      <c r="H90" s="334"/>
      <c r="I90" s="318" t="s">
        <v>215</v>
      </c>
      <c r="J90" s="318"/>
      <c r="K90" s="318"/>
      <c r="L90" s="318"/>
      <c r="M90" s="318" t="s">
        <v>220</v>
      </c>
      <c r="N90" s="318"/>
      <c r="O90" s="318"/>
      <c r="P90" s="318"/>
      <c r="Q90" s="123"/>
      <c r="R90" s="24" t="s">
        <v>83</v>
      </c>
    </row>
    <row r="91" spans="1:19" s="148" customFormat="1" ht="24.75" customHeight="1">
      <c r="A91" s="311"/>
      <c r="B91" s="311"/>
      <c r="C91" s="311"/>
      <c r="D91" s="226" t="s">
        <v>5</v>
      </c>
      <c r="E91" s="227" t="s">
        <v>6</v>
      </c>
      <c r="F91" s="227" t="s">
        <v>7</v>
      </c>
      <c r="G91" s="227" t="s">
        <v>8</v>
      </c>
      <c r="H91" s="228" t="s">
        <v>9</v>
      </c>
      <c r="I91" s="261" t="s">
        <v>216</v>
      </c>
      <c r="J91" s="261" t="s">
        <v>217</v>
      </c>
      <c r="K91" s="241" t="s">
        <v>218</v>
      </c>
      <c r="L91" s="241" t="s">
        <v>219</v>
      </c>
      <c r="M91" s="161" t="s">
        <v>221</v>
      </c>
      <c r="N91" s="161" t="s">
        <v>222</v>
      </c>
      <c r="O91" s="161" t="s">
        <v>223</v>
      </c>
      <c r="P91" s="161" t="s">
        <v>224</v>
      </c>
      <c r="Q91" s="123"/>
      <c r="R91" s="24" t="s">
        <v>27</v>
      </c>
      <c r="S91" s="149">
        <f>C154+C97+C110+C118</f>
        <v>48</v>
      </c>
    </row>
    <row r="92" spans="1:18" s="148" customFormat="1" ht="24.75" customHeight="1">
      <c r="A92" s="325" t="s">
        <v>10</v>
      </c>
      <c r="B92" s="325"/>
      <c r="C92" s="325"/>
      <c r="D92" s="325"/>
      <c r="E92" s="44">
        <f>E93+E105+E108++E112</f>
        <v>26.220000000000002</v>
      </c>
      <c r="F92" s="44">
        <f aca="true" t="shared" si="3" ref="F92:P92">F93+F105+F108++F112</f>
        <v>25.639999999999997</v>
      </c>
      <c r="G92" s="44">
        <f t="shared" si="3"/>
        <v>81.47999999999999</v>
      </c>
      <c r="H92" s="44">
        <f t="shared" si="3"/>
        <v>662.1999999999999</v>
      </c>
      <c r="I92" s="44">
        <f t="shared" si="3"/>
        <v>1.3833333333333333</v>
      </c>
      <c r="J92" s="44">
        <f t="shared" si="3"/>
        <v>0.17600000000000002</v>
      </c>
      <c r="K92" s="44">
        <f t="shared" si="3"/>
        <v>0.29333333333333333</v>
      </c>
      <c r="L92" s="44">
        <f t="shared" si="3"/>
        <v>1.2566666666666668</v>
      </c>
      <c r="M92" s="44">
        <f t="shared" si="3"/>
        <v>689.4666666666667</v>
      </c>
      <c r="N92" s="44">
        <f t="shared" si="3"/>
        <v>670.0033333333333</v>
      </c>
      <c r="O92" s="44">
        <f t="shared" si="3"/>
        <v>75.76666666666668</v>
      </c>
      <c r="P92" s="44">
        <f t="shared" si="3"/>
        <v>2.7766666666666664</v>
      </c>
      <c r="Q92" s="123"/>
      <c r="R92" s="24" t="s">
        <v>33</v>
      </c>
    </row>
    <row r="93" spans="1:18" s="148" customFormat="1" ht="24.75" customHeight="1">
      <c r="A93" s="309" t="s">
        <v>311</v>
      </c>
      <c r="B93" s="320"/>
      <c r="C93" s="320"/>
      <c r="D93" s="131">
        <v>200</v>
      </c>
      <c r="E93" s="10">
        <v>15.3</v>
      </c>
      <c r="F93" s="10">
        <v>16</v>
      </c>
      <c r="G93" s="10">
        <v>45.5</v>
      </c>
      <c r="H93" s="8">
        <f>E93*4+F93*9+G93*4</f>
        <v>387.2</v>
      </c>
      <c r="I93" s="11">
        <v>0.45</v>
      </c>
      <c r="J93" s="11">
        <v>0.1</v>
      </c>
      <c r="K93" s="11">
        <v>0.1</v>
      </c>
      <c r="L93" s="11">
        <v>0.91</v>
      </c>
      <c r="M93" s="10">
        <v>277.1</v>
      </c>
      <c r="N93" s="11">
        <v>349.07</v>
      </c>
      <c r="O93" s="10">
        <v>44.2</v>
      </c>
      <c r="P93" s="11">
        <v>1.13</v>
      </c>
      <c r="Q93" s="123"/>
      <c r="R93" s="23" t="s">
        <v>185</v>
      </c>
    </row>
    <row r="94" spans="1:19" s="148" customFormat="1" ht="24.75" customHeight="1">
      <c r="A94" s="7" t="s">
        <v>74</v>
      </c>
      <c r="B94" s="47">
        <v>136</v>
      </c>
      <c r="C94" s="47">
        <v>135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123"/>
      <c r="R94" s="24" t="s">
        <v>34</v>
      </c>
      <c r="S94" s="148">
        <f>C109</f>
        <v>0.5</v>
      </c>
    </row>
    <row r="95" spans="1:19" s="148" customFormat="1" ht="24.75" customHeight="1">
      <c r="A95" s="7" t="s">
        <v>66</v>
      </c>
      <c r="B95" s="47">
        <v>11</v>
      </c>
      <c r="C95" s="47">
        <v>11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123"/>
      <c r="R95" s="24" t="s">
        <v>99</v>
      </c>
      <c r="S95" s="149">
        <f>C140</f>
        <v>63</v>
      </c>
    </row>
    <row r="96" spans="1:33" s="185" customFormat="1" ht="24.75" customHeight="1">
      <c r="A96" s="7" t="s">
        <v>89</v>
      </c>
      <c r="B96" s="47">
        <v>5</v>
      </c>
      <c r="C96" s="47">
        <v>5</v>
      </c>
      <c r="D96" s="67"/>
      <c r="E96" s="67"/>
      <c r="F96" s="10"/>
      <c r="G96" s="60"/>
      <c r="H96" s="47"/>
      <c r="I96" s="47"/>
      <c r="J96" s="89"/>
      <c r="K96" s="89"/>
      <c r="L96" s="89"/>
      <c r="M96" s="89"/>
      <c r="N96" s="89"/>
      <c r="O96" s="89"/>
      <c r="P96" s="89"/>
      <c r="Q96" s="123"/>
      <c r="R96" s="23" t="s">
        <v>84</v>
      </c>
      <c r="S96" s="14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1:18" s="148" customFormat="1" ht="24.75" customHeight="1">
      <c r="A97" s="7" t="s">
        <v>48</v>
      </c>
      <c r="B97" s="47">
        <v>15</v>
      </c>
      <c r="C97" s="47">
        <v>15</v>
      </c>
      <c r="D97" s="67"/>
      <c r="E97" s="67"/>
      <c r="F97" s="10"/>
      <c r="G97" s="60"/>
      <c r="H97" s="47"/>
      <c r="I97" s="47"/>
      <c r="J97" s="89"/>
      <c r="K97" s="89"/>
      <c r="L97" s="89"/>
      <c r="M97" s="89"/>
      <c r="N97" s="89"/>
      <c r="O97" s="89"/>
      <c r="P97" s="89"/>
      <c r="Q97" s="123"/>
      <c r="R97" s="23" t="s">
        <v>85</v>
      </c>
    </row>
    <row r="98" spans="1:19" s="148" customFormat="1" ht="24.75" customHeight="1">
      <c r="A98" s="7" t="s">
        <v>79</v>
      </c>
      <c r="B98" s="46">
        <v>0.02</v>
      </c>
      <c r="C98" s="46">
        <v>0.02</v>
      </c>
      <c r="D98" s="67"/>
      <c r="E98" s="67"/>
      <c r="F98" s="10"/>
      <c r="G98" s="60"/>
      <c r="H98" s="47"/>
      <c r="I98" s="47"/>
      <c r="J98" s="89"/>
      <c r="K98" s="89"/>
      <c r="L98" s="89"/>
      <c r="M98" s="89"/>
      <c r="N98" s="89"/>
      <c r="O98" s="89"/>
      <c r="P98" s="89"/>
      <c r="Q98" s="123"/>
      <c r="R98" s="24" t="s">
        <v>35</v>
      </c>
      <c r="S98" s="149"/>
    </row>
    <row r="99" spans="1:19" s="148" customFormat="1" ht="24.75" customHeight="1">
      <c r="A99" s="7" t="s">
        <v>67</v>
      </c>
      <c r="B99" s="47">
        <v>10</v>
      </c>
      <c r="C99" s="47">
        <v>10</v>
      </c>
      <c r="D99" s="67"/>
      <c r="E99" s="67"/>
      <c r="F99" s="10"/>
      <c r="G99" s="60"/>
      <c r="H99" s="47"/>
      <c r="I99" s="47"/>
      <c r="J99" s="80"/>
      <c r="K99" s="80"/>
      <c r="L99" s="80"/>
      <c r="M99" s="80"/>
      <c r="N99" s="80"/>
      <c r="O99" s="80"/>
      <c r="P99" s="80"/>
      <c r="Q99" s="123"/>
      <c r="R99" s="26" t="s">
        <v>211</v>
      </c>
      <c r="S99" s="149">
        <f>C103+C111</f>
        <v>130</v>
      </c>
    </row>
    <row r="100" spans="1:19" s="148" customFormat="1" ht="24.75" customHeight="1">
      <c r="A100" s="60" t="s">
        <v>63</v>
      </c>
      <c r="B100" s="163">
        <v>5</v>
      </c>
      <c r="C100" s="64">
        <v>5</v>
      </c>
      <c r="D100" s="6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23"/>
      <c r="R100" s="26" t="s">
        <v>212</v>
      </c>
      <c r="S100" s="149"/>
    </row>
    <row r="101" spans="1:19" s="148" customFormat="1" ht="24.75" customHeight="1">
      <c r="A101" s="171" t="s">
        <v>93</v>
      </c>
      <c r="B101" s="225">
        <v>2</v>
      </c>
      <c r="C101" s="225">
        <v>2</v>
      </c>
      <c r="D101" s="67"/>
      <c r="E101" s="67"/>
      <c r="F101" s="10"/>
      <c r="G101" s="69"/>
      <c r="H101" s="14"/>
      <c r="I101" s="14"/>
      <c r="J101" s="169"/>
      <c r="K101" s="169"/>
      <c r="L101" s="169"/>
      <c r="M101" s="169"/>
      <c r="N101" s="169"/>
      <c r="O101" s="169"/>
      <c r="P101" s="169"/>
      <c r="Q101" s="123"/>
      <c r="R101" s="23" t="s">
        <v>36</v>
      </c>
      <c r="S101" s="149">
        <f>C94</f>
        <v>135</v>
      </c>
    </row>
    <row r="102" spans="1:19" s="148" customFormat="1" ht="24.75" customHeight="1">
      <c r="A102" s="171" t="s">
        <v>312</v>
      </c>
      <c r="B102" s="172"/>
      <c r="C102" s="225">
        <v>170</v>
      </c>
      <c r="D102" s="67"/>
      <c r="E102" s="67"/>
      <c r="F102" s="10"/>
      <c r="G102" s="69"/>
      <c r="H102" s="14"/>
      <c r="I102" s="14"/>
      <c r="J102" s="169"/>
      <c r="K102" s="169"/>
      <c r="L102" s="169"/>
      <c r="M102" s="169"/>
      <c r="N102" s="169"/>
      <c r="O102" s="169"/>
      <c r="P102" s="169"/>
      <c r="Q102" s="123"/>
      <c r="R102" s="23" t="s">
        <v>37</v>
      </c>
      <c r="S102" s="149">
        <f>B100</f>
        <v>5</v>
      </c>
    </row>
    <row r="103" spans="1:19" s="148" customFormat="1" ht="24.75" customHeight="1">
      <c r="A103" s="43" t="s">
        <v>121</v>
      </c>
      <c r="B103" s="113">
        <v>30</v>
      </c>
      <c r="C103" s="113">
        <v>30</v>
      </c>
      <c r="D103" s="67"/>
      <c r="E103" s="40"/>
      <c r="F103" s="10"/>
      <c r="G103" s="10"/>
      <c r="H103" s="8"/>
      <c r="I103" s="89"/>
      <c r="J103" s="89"/>
      <c r="K103" s="89"/>
      <c r="L103" s="89"/>
      <c r="M103" s="89"/>
      <c r="N103" s="89"/>
      <c r="O103" s="89"/>
      <c r="P103" s="89"/>
      <c r="Q103" s="123"/>
      <c r="R103" s="24" t="s">
        <v>100</v>
      </c>
      <c r="S103" s="148">
        <f>C107</f>
        <v>15</v>
      </c>
    </row>
    <row r="104" spans="1:19" s="148" customFormat="1" ht="24.75" customHeight="1">
      <c r="A104" s="43" t="s">
        <v>289</v>
      </c>
      <c r="B104" s="121">
        <v>30.2</v>
      </c>
      <c r="C104" s="113">
        <v>30</v>
      </c>
      <c r="D104" s="67"/>
      <c r="E104" s="67"/>
      <c r="F104" s="10"/>
      <c r="G104" s="10"/>
      <c r="H104" s="8"/>
      <c r="I104" s="89"/>
      <c r="J104" s="89"/>
      <c r="K104" s="89"/>
      <c r="L104" s="89"/>
      <c r="M104" s="89"/>
      <c r="N104" s="89"/>
      <c r="O104" s="89"/>
      <c r="P104" s="89"/>
      <c r="Q104" s="180"/>
      <c r="R104" s="23" t="s">
        <v>38</v>
      </c>
      <c r="S104" s="149">
        <f>B101+C135</f>
        <v>6</v>
      </c>
    </row>
    <row r="105" spans="1:19" s="148" customFormat="1" ht="24.75" customHeight="1">
      <c r="A105" s="322" t="s">
        <v>115</v>
      </c>
      <c r="B105" s="322"/>
      <c r="C105" s="322"/>
      <c r="D105" s="106" t="s">
        <v>232</v>
      </c>
      <c r="E105" s="72">
        <v>5.4</v>
      </c>
      <c r="F105" s="72">
        <v>5.9</v>
      </c>
      <c r="G105" s="72">
        <v>9.8</v>
      </c>
      <c r="H105" s="8">
        <f>E105*4+F105*9+G105*4</f>
        <v>113.9</v>
      </c>
      <c r="I105" s="11">
        <v>0.13333333333333333</v>
      </c>
      <c r="J105" s="11">
        <v>0.04</v>
      </c>
      <c r="K105" s="11">
        <v>0.17333333333333334</v>
      </c>
      <c r="L105" s="11">
        <v>0.06666666666666667</v>
      </c>
      <c r="M105" s="11">
        <v>246.66666666666666</v>
      </c>
      <c r="N105" s="11">
        <v>205.33333333333334</v>
      </c>
      <c r="O105" s="11">
        <v>9.866666666666667</v>
      </c>
      <c r="P105" s="11">
        <v>0.6666666666666666</v>
      </c>
      <c r="Q105" s="123">
        <v>2</v>
      </c>
      <c r="R105" s="23" t="s">
        <v>30</v>
      </c>
      <c r="S105" s="149">
        <f>+C119+B151</f>
        <v>17</v>
      </c>
    </row>
    <row r="106" spans="1:19" s="148" customFormat="1" ht="24.75" customHeight="1">
      <c r="A106" s="65" t="s">
        <v>52</v>
      </c>
      <c r="B106" s="67">
        <v>20</v>
      </c>
      <c r="C106" s="67">
        <v>20</v>
      </c>
      <c r="D106" s="262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80"/>
      <c r="R106" s="24" t="s">
        <v>39</v>
      </c>
      <c r="S106" s="149">
        <f>C96</f>
        <v>5</v>
      </c>
    </row>
    <row r="107" spans="1:18" s="148" customFormat="1" ht="24.75" customHeight="1">
      <c r="A107" s="65" t="s">
        <v>77</v>
      </c>
      <c r="B107" s="67">
        <v>16</v>
      </c>
      <c r="C107" s="67">
        <v>15</v>
      </c>
      <c r="D107" s="262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23"/>
      <c r="R107" s="96" t="s">
        <v>162</v>
      </c>
    </row>
    <row r="108" spans="1:19" s="148" customFormat="1" ht="24.75" customHeight="1" thickBot="1">
      <c r="A108" s="308" t="s">
        <v>169</v>
      </c>
      <c r="B108" s="308"/>
      <c r="C108" s="308"/>
      <c r="D108" s="143">
        <v>200</v>
      </c>
      <c r="E108" s="143">
        <v>4.2</v>
      </c>
      <c r="F108" s="143">
        <v>3.5</v>
      </c>
      <c r="G108" s="143">
        <v>19.5</v>
      </c>
      <c r="H108" s="8">
        <f>E108*4+F108*9+G108*4</f>
        <v>126.3</v>
      </c>
      <c r="I108" s="11">
        <v>0.8</v>
      </c>
      <c r="J108" s="11">
        <v>0</v>
      </c>
      <c r="K108" s="11">
        <v>0.02</v>
      </c>
      <c r="L108" s="11">
        <v>0</v>
      </c>
      <c r="M108" s="11">
        <v>158.7</v>
      </c>
      <c r="N108" s="11">
        <v>84</v>
      </c>
      <c r="O108" s="11">
        <v>12.3</v>
      </c>
      <c r="P108" s="11">
        <v>0.2</v>
      </c>
      <c r="Q108" s="123"/>
      <c r="R108" s="97" t="s">
        <v>141</v>
      </c>
      <c r="S108" s="148">
        <v>3</v>
      </c>
    </row>
    <row r="109" spans="1:18" s="148" customFormat="1" ht="24.75" customHeight="1">
      <c r="A109" s="53" t="s">
        <v>50</v>
      </c>
      <c r="B109" s="51">
        <v>0.5</v>
      </c>
      <c r="C109" s="51">
        <v>0.5</v>
      </c>
      <c r="D109" s="67"/>
      <c r="E109" s="40"/>
      <c r="F109" s="40"/>
      <c r="G109" s="40"/>
      <c r="H109" s="64"/>
      <c r="I109" s="119"/>
      <c r="J109" s="119"/>
      <c r="K109" s="119"/>
      <c r="L109" s="119"/>
      <c r="M109" s="119"/>
      <c r="N109" s="119"/>
      <c r="O109" s="119"/>
      <c r="P109" s="119"/>
      <c r="Q109" s="123"/>
      <c r="R109" s="32" t="s">
        <v>187</v>
      </c>
    </row>
    <row r="110" spans="1:17" s="148" customFormat="1" ht="24.75" customHeight="1">
      <c r="A110" s="65" t="s">
        <v>48</v>
      </c>
      <c r="B110" s="67">
        <v>15</v>
      </c>
      <c r="C110" s="67">
        <v>15</v>
      </c>
      <c r="D110" s="67"/>
      <c r="E110" s="40"/>
      <c r="F110" s="40"/>
      <c r="G110" s="40"/>
      <c r="H110" s="64"/>
      <c r="I110" s="119"/>
      <c r="J110" s="119"/>
      <c r="K110" s="119"/>
      <c r="L110" s="119"/>
      <c r="M110" s="119"/>
      <c r="N110" s="119"/>
      <c r="O110" s="119"/>
      <c r="P110" s="119"/>
      <c r="Q110" s="123"/>
    </row>
    <row r="111" spans="1:17" s="148" customFormat="1" ht="24.75" customHeight="1">
      <c r="A111" s="65" t="s">
        <v>86</v>
      </c>
      <c r="B111" s="67">
        <v>100</v>
      </c>
      <c r="C111" s="67">
        <v>100</v>
      </c>
      <c r="D111" s="67"/>
      <c r="E111" s="40"/>
      <c r="F111" s="40"/>
      <c r="G111" s="40"/>
      <c r="H111" s="64"/>
      <c r="I111" s="119"/>
      <c r="J111" s="119"/>
      <c r="K111" s="119"/>
      <c r="L111" s="119"/>
      <c r="M111" s="119"/>
      <c r="N111" s="119"/>
      <c r="O111" s="119"/>
      <c r="P111" s="119"/>
      <c r="Q111" s="123"/>
    </row>
    <row r="112" spans="1:17" s="148" customFormat="1" ht="24.75" customHeight="1">
      <c r="A112" s="307" t="s">
        <v>40</v>
      </c>
      <c r="B112" s="307"/>
      <c r="C112" s="307"/>
      <c r="D112" s="143">
        <v>20</v>
      </c>
      <c r="E112" s="10">
        <v>1.32</v>
      </c>
      <c r="F112" s="10">
        <v>0.24</v>
      </c>
      <c r="G112" s="10">
        <v>6.68</v>
      </c>
      <c r="H112" s="8">
        <v>34.8</v>
      </c>
      <c r="I112" s="11">
        <v>0</v>
      </c>
      <c r="J112" s="11">
        <v>0.036</v>
      </c>
      <c r="K112" s="11">
        <v>0</v>
      </c>
      <c r="L112" s="11">
        <v>0.28</v>
      </c>
      <c r="M112" s="11">
        <v>7</v>
      </c>
      <c r="N112" s="11">
        <v>31.6</v>
      </c>
      <c r="O112" s="11">
        <v>9.4</v>
      </c>
      <c r="P112" s="11">
        <v>0.78</v>
      </c>
      <c r="Q112" s="123"/>
    </row>
    <row r="113" spans="1:17" s="148" customFormat="1" ht="24.75" customHeight="1">
      <c r="A113" s="325" t="s">
        <v>11</v>
      </c>
      <c r="B113" s="325"/>
      <c r="C113" s="325"/>
      <c r="D113" s="325"/>
      <c r="E113" s="44">
        <f>E114+E126+E139+E152++E155+E157</f>
        <v>32.879999999999995</v>
      </c>
      <c r="F113" s="44">
        <f aca="true" t="shared" si="4" ref="F113:P113">F114+F126+F139+F152++F155+F157</f>
        <v>26.44</v>
      </c>
      <c r="G113" s="44">
        <f t="shared" si="4"/>
        <v>140.85999999999999</v>
      </c>
      <c r="H113" s="44">
        <f t="shared" si="4"/>
        <v>935</v>
      </c>
      <c r="I113" s="44">
        <f t="shared" si="4"/>
        <v>24.702</v>
      </c>
      <c r="J113" s="44">
        <f t="shared" si="4"/>
        <v>0.4784848484848485</v>
      </c>
      <c r="K113" s="44">
        <f t="shared" si="4"/>
        <v>0.02</v>
      </c>
      <c r="L113" s="44">
        <f t="shared" si="4"/>
        <v>5.506594285714286</v>
      </c>
      <c r="M113" s="44">
        <f t="shared" si="4"/>
        <v>142.57787878787877</v>
      </c>
      <c r="N113" s="44">
        <f t="shared" si="4"/>
        <v>394.22906011428574</v>
      </c>
      <c r="O113" s="44">
        <f t="shared" si="4"/>
        <v>84.54549028571428</v>
      </c>
      <c r="P113" s="44">
        <f t="shared" si="4"/>
        <v>8.247226666666666</v>
      </c>
      <c r="Q113" s="123"/>
    </row>
    <row r="114" spans="1:17" s="148" customFormat="1" ht="24.75" customHeight="1">
      <c r="A114" s="308" t="s">
        <v>174</v>
      </c>
      <c r="B114" s="308"/>
      <c r="C114" s="308"/>
      <c r="D114" s="143">
        <v>100</v>
      </c>
      <c r="E114" s="10">
        <v>1.7</v>
      </c>
      <c r="F114" s="10">
        <v>5</v>
      </c>
      <c r="G114" s="10">
        <v>6.6</v>
      </c>
      <c r="H114" s="70">
        <f>E114*4+F114*9+G114*4</f>
        <v>78.19999999999999</v>
      </c>
      <c r="I114" s="11">
        <v>12</v>
      </c>
      <c r="J114" s="11">
        <v>0.016666666666666666</v>
      </c>
      <c r="K114" s="11">
        <v>0</v>
      </c>
      <c r="L114" s="11">
        <v>1.9857142857142858</v>
      </c>
      <c r="M114" s="11">
        <v>20.233333333333334</v>
      </c>
      <c r="N114" s="11">
        <v>28.71428571428572</v>
      </c>
      <c r="O114" s="11">
        <v>12.985714285714286</v>
      </c>
      <c r="P114" s="11">
        <v>0.5166666666666666</v>
      </c>
      <c r="Q114" s="123"/>
    </row>
    <row r="115" spans="1:17" s="148" customFormat="1" ht="24.75" customHeight="1">
      <c r="A115" s="77" t="s">
        <v>137</v>
      </c>
      <c r="B115" s="64">
        <f>C115*1.41</f>
        <v>119.85</v>
      </c>
      <c r="C115" s="67">
        <v>85</v>
      </c>
      <c r="D115" s="6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23"/>
    </row>
    <row r="116" spans="1:17" s="148" customFormat="1" ht="24.75" customHeight="1">
      <c r="A116" s="53" t="s">
        <v>62</v>
      </c>
      <c r="B116" s="94">
        <f>C116*1.19</f>
        <v>11.899999999999999</v>
      </c>
      <c r="C116" s="74">
        <v>10</v>
      </c>
      <c r="D116" s="67"/>
      <c r="E116" s="40"/>
      <c r="F116" s="10"/>
      <c r="G116" s="10"/>
      <c r="H116" s="8"/>
      <c r="I116" s="11"/>
      <c r="J116" s="11"/>
      <c r="K116" s="11"/>
      <c r="L116" s="11"/>
      <c r="M116" s="11"/>
      <c r="N116" s="11"/>
      <c r="O116" s="11"/>
      <c r="P116" s="11"/>
      <c r="Q116" s="123"/>
    </row>
    <row r="117" spans="1:17" s="148" customFormat="1" ht="24.75" customHeight="1">
      <c r="A117" s="53" t="s">
        <v>81</v>
      </c>
      <c r="B117" s="94">
        <f>C117*1.25</f>
        <v>12.5</v>
      </c>
      <c r="C117" s="74">
        <v>10</v>
      </c>
      <c r="D117" s="67"/>
      <c r="E117" s="40"/>
      <c r="F117" s="10"/>
      <c r="G117" s="10"/>
      <c r="H117" s="8"/>
      <c r="I117" s="119"/>
      <c r="J117" s="119"/>
      <c r="K117" s="119"/>
      <c r="L117" s="119"/>
      <c r="M117" s="119"/>
      <c r="N117" s="119"/>
      <c r="O117" s="119"/>
      <c r="P117" s="119"/>
      <c r="Q117" s="123"/>
    </row>
    <row r="118" spans="1:17" s="148" customFormat="1" ht="24.75" customHeight="1">
      <c r="A118" s="53" t="s">
        <v>48</v>
      </c>
      <c r="B118" s="94">
        <v>3</v>
      </c>
      <c r="C118" s="74">
        <v>3</v>
      </c>
      <c r="D118" s="67"/>
      <c r="E118" s="40"/>
      <c r="F118" s="10"/>
      <c r="G118" s="10"/>
      <c r="H118" s="8"/>
      <c r="I118" s="119"/>
      <c r="J118" s="119"/>
      <c r="K118" s="119"/>
      <c r="L118" s="119"/>
      <c r="M118" s="119"/>
      <c r="N118" s="119"/>
      <c r="O118" s="119"/>
      <c r="P118" s="119"/>
      <c r="Q118" s="123"/>
    </row>
    <row r="119" spans="1:17" s="148" customFormat="1" ht="24.75" customHeight="1">
      <c r="A119" s="65" t="s">
        <v>54</v>
      </c>
      <c r="B119" s="67">
        <v>5</v>
      </c>
      <c r="C119" s="67">
        <v>5</v>
      </c>
      <c r="D119" s="67"/>
      <c r="E119" s="40"/>
      <c r="F119" s="10"/>
      <c r="G119" s="10"/>
      <c r="H119" s="8"/>
      <c r="I119" s="11"/>
      <c r="J119" s="11"/>
      <c r="K119" s="11"/>
      <c r="L119" s="11"/>
      <c r="M119" s="11"/>
      <c r="N119" s="11"/>
      <c r="O119" s="11"/>
      <c r="P119" s="11"/>
      <c r="Q119" s="123"/>
    </row>
    <row r="120" spans="1:17" s="148" customFormat="1" ht="24.75" customHeight="1">
      <c r="A120" s="53" t="s">
        <v>154</v>
      </c>
      <c r="B120" s="51">
        <f>C120*1.35</f>
        <v>2.7</v>
      </c>
      <c r="C120" s="51">
        <v>2</v>
      </c>
      <c r="D120" s="67"/>
      <c r="E120" s="40"/>
      <c r="F120" s="40"/>
      <c r="G120" s="40"/>
      <c r="H120" s="67"/>
      <c r="I120" s="92"/>
      <c r="J120" s="92"/>
      <c r="K120" s="92"/>
      <c r="L120" s="92"/>
      <c r="M120" s="92"/>
      <c r="N120" s="92"/>
      <c r="O120" s="92"/>
      <c r="P120" s="92"/>
      <c r="Q120" s="183"/>
    </row>
    <row r="121" spans="1:17" s="148" customFormat="1" ht="24.75" customHeight="1">
      <c r="A121" s="317" t="s">
        <v>88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183"/>
    </row>
    <row r="122" spans="1:17" s="148" customFormat="1" ht="24.75" customHeight="1">
      <c r="A122" s="42" t="s">
        <v>284</v>
      </c>
      <c r="B122" s="64"/>
      <c r="C122" s="67"/>
      <c r="D122" s="143">
        <v>100</v>
      </c>
      <c r="E122" s="10">
        <v>0.7</v>
      </c>
      <c r="F122" s="10">
        <v>0.1</v>
      </c>
      <c r="G122" s="10">
        <v>1.9</v>
      </c>
      <c r="H122" s="70">
        <f>E122*4+F122*9+G122*4</f>
        <v>11.299999999999999</v>
      </c>
      <c r="I122" s="11">
        <v>7</v>
      </c>
      <c r="J122" s="11">
        <v>0.03</v>
      </c>
      <c r="K122" s="11">
        <v>0</v>
      </c>
      <c r="L122" s="11">
        <v>0</v>
      </c>
      <c r="M122" s="11">
        <v>17</v>
      </c>
      <c r="N122" s="11">
        <v>30</v>
      </c>
      <c r="O122" s="11">
        <v>14</v>
      </c>
      <c r="P122" s="11">
        <v>0.5</v>
      </c>
      <c r="Q122" s="183"/>
    </row>
    <row r="123" spans="1:17" s="148" customFormat="1" ht="24.75" customHeight="1">
      <c r="A123" s="7" t="s">
        <v>133</v>
      </c>
      <c r="B123" s="47">
        <f>C123*1.02</f>
        <v>102</v>
      </c>
      <c r="C123" s="13">
        <v>100</v>
      </c>
      <c r="D123" s="14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83"/>
    </row>
    <row r="124" spans="1:17" s="148" customFormat="1" ht="24.75" customHeight="1">
      <c r="A124" s="60" t="s">
        <v>142</v>
      </c>
      <c r="B124" s="47">
        <f>C124*1.18</f>
        <v>118</v>
      </c>
      <c r="C124" s="13">
        <v>100</v>
      </c>
      <c r="D124" s="14"/>
      <c r="E124" s="28"/>
      <c r="F124" s="28"/>
      <c r="G124" s="28"/>
      <c r="H124" s="47"/>
      <c r="I124" s="46"/>
      <c r="J124" s="46"/>
      <c r="K124" s="46"/>
      <c r="L124" s="46"/>
      <c r="M124" s="46"/>
      <c r="N124" s="46"/>
      <c r="O124" s="46"/>
      <c r="P124" s="46"/>
      <c r="Q124" s="183"/>
    </row>
    <row r="125" spans="1:17" s="148" customFormat="1" ht="24.75" customHeight="1">
      <c r="A125" s="53" t="s">
        <v>154</v>
      </c>
      <c r="B125" s="51">
        <f>C125*1.35</f>
        <v>2.7</v>
      </c>
      <c r="C125" s="51">
        <v>2</v>
      </c>
      <c r="D125" s="67"/>
      <c r="E125" s="40"/>
      <c r="F125" s="40"/>
      <c r="G125" s="40"/>
      <c r="H125" s="67"/>
      <c r="I125" s="92"/>
      <c r="J125" s="92"/>
      <c r="K125" s="92"/>
      <c r="L125" s="92"/>
      <c r="M125" s="92"/>
      <c r="N125" s="92"/>
      <c r="O125" s="92"/>
      <c r="P125" s="92"/>
      <c r="Q125" s="183"/>
    </row>
    <row r="126" spans="1:17" s="148" customFormat="1" ht="24.75" customHeight="1">
      <c r="A126" s="307" t="s">
        <v>310</v>
      </c>
      <c r="B126" s="336"/>
      <c r="C126" s="336"/>
      <c r="D126" s="143" t="s">
        <v>293</v>
      </c>
      <c r="E126" s="10">
        <v>4.2</v>
      </c>
      <c r="F126" s="10">
        <v>4.7</v>
      </c>
      <c r="G126" s="10">
        <v>23.2</v>
      </c>
      <c r="H126" s="8">
        <f>E126*4+F126*9+G126*4</f>
        <v>151.9</v>
      </c>
      <c r="I126" s="11">
        <v>1.72</v>
      </c>
      <c r="J126" s="11">
        <v>0.15</v>
      </c>
      <c r="K126" s="11">
        <v>0.02</v>
      </c>
      <c r="L126" s="11">
        <v>0.41</v>
      </c>
      <c r="M126" s="11">
        <v>32.39</v>
      </c>
      <c r="N126" s="11">
        <v>64.4</v>
      </c>
      <c r="O126" s="11">
        <v>13.87</v>
      </c>
      <c r="P126" s="11">
        <v>0.8</v>
      </c>
      <c r="Q126" s="183"/>
    </row>
    <row r="127" spans="1:17" s="148" customFormat="1" ht="24.75" customHeight="1">
      <c r="A127" s="53" t="s">
        <v>69</v>
      </c>
      <c r="B127" s="48">
        <v>20.2</v>
      </c>
      <c r="C127" s="48">
        <v>20</v>
      </c>
      <c r="D127" s="64"/>
      <c r="E127" s="40"/>
      <c r="F127" s="40"/>
      <c r="G127" s="40"/>
      <c r="H127" s="8"/>
      <c r="I127" s="92"/>
      <c r="J127" s="92"/>
      <c r="K127" s="92"/>
      <c r="L127" s="92"/>
      <c r="M127" s="92"/>
      <c r="N127" s="92"/>
      <c r="O127" s="92"/>
      <c r="P127" s="92"/>
      <c r="Q127" s="183"/>
    </row>
    <row r="128" spans="1:17" s="148" customFormat="1" ht="24.75" customHeight="1">
      <c r="A128" s="53" t="s">
        <v>57</v>
      </c>
      <c r="B128" s="48">
        <f>C128*1.33</f>
        <v>66.5</v>
      </c>
      <c r="C128" s="48">
        <v>50</v>
      </c>
      <c r="D128" s="64"/>
      <c r="E128" s="40"/>
      <c r="F128" s="40"/>
      <c r="G128" s="40"/>
      <c r="H128" s="8"/>
      <c r="I128" s="92"/>
      <c r="J128" s="92"/>
      <c r="K128" s="92"/>
      <c r="L128" s="92"/>
      <c r="M128" s="92"/>
      <c r="N128" s="92"/>
      <c r="O128" s="92"/>
      <c r="P128" s="92"/>
      <c r="Q128" s="183"/>
    </row>
    <row r="129" spans="1:17" s="148" customFormat="1" ht="24.75" customHeight="1">
      <c r="A129" s="53" t="s">
        <v>58</v>
      </c>
      <c r="B129" s="48">
        <f>C129*1.43</f>
        <v>71.5</v>
      </c>
      <c r="C129" s="48">
        <v>50</v>
      </c>
      <c r="D129" s="64"/>
      <c r="E129" s="40"/>
      <c r="F129" s="40"/>
      <c r="G129" s="40"/>
      <c r="H129" s="8"/>
      <c r="I129" s="92"/>
      <c r="J129" s="92"/>
      <c r="K129" s="92"/>
      <c r="L129" s="92"/>
      <c r="M129" s="92"/>
      <c r="N129" s="92"/>
      <c r="O129" s="92"/>
      <c r="P129" s="92"/>
      <c r="Q129" s="183"/>
    </row>
    <row r="130" spans="1:17" s="148" customFormat="1" ht="24.75" customHeight="1">
      <c r="A130" s="53" t="s">
        <v>59</v>
      </c>
      <c r="B130" s="48">
        <f>C130*1.54</f>
        <v>77</v>
      </c>
      <c r="C130" s="48">
        <v>50</v>
      </c>
      <c r="D130" s="64"/>
      <c r="E130" s="40"/>
      <c r="F130" s="40"/>
      <c r="G130" s="40"/>
      <c r="H130" s="8"/>
      <c r="I130" s="92"/>
      <c r="J130" s="92"/>
      <c r="K130" s="92"/>
      <c r="L130" s="92"/>
      <c r="M130" s="92"/>
      <c r="N130" s="92"/>
      <c r="O130" s="92"/>
      <c r="P130" s="92"/>
      <c r="Q130" s="183"/>
    </row>
    <row r="131" spans="1:17" s="148" customFormat="1" ht="24.75" customHeight="1">
      <c r="A131" s="53" t="s">
        <v>60</v>
      </c>
      <c r="B131" s="48">
        <f>C131*1.67</f>
        <v>83.5</v>
      </c>
      <c r="C131" s="48">
        <v>50</v>
      </c>
      <c r="D131" s="64"/>
      <c r="E131" s="40"/>
      <c r="F131" s="40"/>
      <c r="G131" s="40"/>
      <c r="H131" s="8"/>
      <c r="I131" s="92"/>
      <c r="J131" s="92"/>
      <c r="K131" s="92"/>
      <c r="L131" s="92"/>
      <c r="M131" s="92"/>
      <c r="N131" s="92"/>
      <c r="O131" s="92"/>
      <c r="P131" s="92"/>
      <c r="Q131" s="183"/>
    </row>
    <row r="132" spans="1:17" s="148" customFormat="1" ht="24.75" customHeight="1">
      <c r="A132" s="53" t="s">
        <v>61</v>
      </c>
      <c r="B132" s="48">
        <f>C132*1.25</f>
        <v>16.25</v>
      </c>
      <c r="C132" s="48">
        <v>13</v>
      </c>
      <c r="D132" s="64"/>
      <c r="E132" s="40"/>
      <c r="F132" s="40"/>
      <c r="G132" s="40"/>
      <c r="H132" s="8"/>
      <c r="I132" s="92"/>
      <c r="J132" s="92"/>
      <c r="K132" s="92"/>
      <c r="L132" s="92"/>
      <c r="M132" s="92"/>
      <c r="N132" s="92"/>
      <c r="O132" s="92"/>
      <c r="P132" s="92"/>
      <c r="Q132" s="183"/>
    </row>
    <row r="133" spans="1:17" s="148" customFormat="1" ht="24.75" customHeight="1">
      <c r="A133" s="53" t="s">
        <v>53</v>
      </c>
      <c r="B133" s="48">
        <f>C133*1.33</f>
        <v>17.29</v>
      </c>
      <c r="C133" s="48">
        <v>13</v>
      </c>
      <c r="D133" s="64"/>
      <c r="E133" s="40"/>
      <c r="F133" s="40"/>
      <c r="G133" s="40"/>
      <c r="H133" s="8"/>
      <c r="I133" s="92"/>
      <c r="J133" s="92"/>
      <c r="K133" s="92"/>
      <c r="L133" s="92"/>
      <c r="M133" s="92"/>
      <c r="N133" s="92"/>
      <c r="O133" s="92"/>
      <c r="P133" s="92"/>
      <c r="Q133" s="183"/>
    </row>
    <row r="134" spans="1:17" s="148" customFormat="1" ht="24.75" customHeight="1">
      <c r="A134" s="53" t="s">
        <v>62</v>
      </c>
      <c r="B134" s="48">
        <f>C134*1.19</f>
        <v>11.899999999999999</v>
      </c>
      <c r="C134" s="48">
        <v>10</v>
      </c>
      <c r="D134" s="64"/>
      <c r="E134" s="40"/>
      <c r="F134" s="40"/>
      <c r="G134" s="40"/>
      <c r="H134" s="8"/>
      <c r="I134" s="92"/>
      <c r="J134" s="92"/>
      <c r="K134" s="92"/>
      <c r="L134" s="92"/>
      <c r="M134" s="92"/>
      <c r="N134" s="92"/>
      <c r="O134" s="92"/>
      <c r="P134" s="92"/>
      <c r="Q134" s="183"/>
    </row>
    <row r="135" spans="1:17" s="148" customFormat="1" ht="24.75" customHeight="1">
      <c r="A135" s="60" t="s">
        <v>103</v>
      </c>
      <c r="B135" s="47">
        <v>4</v>
      </c>
      <c r="C135" s="47">
        <v>4</v>
      </c>
      <c r="D135" s="47"/>
      <c r="E135" s="28"/>
      <c r="F135" s="28"/>
      <c r="G135" s="28"/>
      <c r="H135" s="8"/>
      <c r="I135" s="166"/>
      <c r="J135" s="166"/>
      <c r="K135" s="166"/>
      <c r="L135" s="166"/>
      <c r="M135" s="166"/>
      <c r="N135" s="166"/>
      <c r="O135" s="166"/>
      <c r="P135" s="166"/>
      <c r="Q135" s="183"/>
    </row>
    <row r="136" spans="1:17" s="148" customFormat="1" ht="24.75" customHeight="1">
      <c r="A136" s="53" t="s">
        <v>52</v>
      </c>
      <c r="B136" s="48">
        <v>19</v>
      </c>
      <c r="C136" s="48">
        <v>16</v>
      </c>
      <c r="D136" s="64"/>
      <c r="E136" s="40"/>
      <c r="F136" s="40"/>
      <c r="G136" s="40"/>
      <c r="H136" s="8"/>
      <c r="I136" s="92"/>
      <c r="J136" s="92"/>
      <c r="K136" s="92"/>
      <c r="L136" s="92"/>
      <c r="M136" s="92"/>
      <c r="N136" s="92"/>
      <c r="O136" s="92"/>
      <c r="P136" s="92"/>
      <c r="Q136" s="183"/>
    </row>
    <row r="137" spans="1:17" s="148" customFormat="1" ht="24.75" customHeight="1">
      <c r="A137" s="53" t="s">
        <v>154</v>
      </c>
      <c r="B137" s="51">
        <f>C137*1.35</f>
        <v>2.7</v>
      </c>
      <c r="C137" s="51">
        <v>2</v>
      </c>
      <c r="D137" s="67"/>
      <c r="E137" s="40"/>
      <c r="F137" s="40"/>
      <c r="G137" s="40"/>
      <c r="H137" s="67"/>
      <c r="I137" s="92"/>
      <c r="J137" s="92"/>
      <c r="K137" s="92"/>
      <c r="L137" s="92"/>
      <c r="M137" s="92"/>
      <c r="N137" s="92"/>
      <c r="O137" s="92"/>
      <c r="P137" s="92"/>
      <c r="Q137" s="123"/>
    </row>
    <row r="138" spans="1:17" s="148" customFormat="1" ht="24.75" customHeight="1">
      <c r="A138" s="53" t="s">
        <v>190</v>
      </c>
      <c r="B138" s="51">
        <v>0.1</v>
      </c>
      <c r="C138" s="51">
        <v>0.1</v>
      </c>
      <c r="D138" s="67"/>
      <c r="E138" s="40"/>
      <c r="F138" s="40"/>
      <c r="G138" s="40"/>
      <c r="H138" s="67"/>
      <c r="I138" s="92"/>
      <c r="J138" s="92"/>
      <c r="K138" s="92"/>
      <c r="L138" s="92"/>
      <c r="M138" s="92"/>
      <c r="N138" s="92"/>
      <c r="O138" s="92"/>
      <c r="P138" s="92"/>
      <c r="Q138" s="183"/>
    </row>
    <row r="139" spans="1:17" s="148" customFormat="1" ht="24.75" customHeight="1">
      <c r="A139" s="308" t="s">
        <v>167</v>
      </c>
      <c r="B139" s="308"/>
      <c r="C139" s="308"/>
      <c r="D139" s="143">
        <v>250</v>
      </c>
      <c r="E139" s="10">
        <v>16.9</v>
      </c>
      <c r="F139" s="10">
        <v>15.5</v>
      </c>
      <c r="G139" s="10">
        <v>27</v>
      </c>
      <c r="H139" s="8">
        <f>E139*4+F139*9+G139*4</f>
        <v>315.1</v>
      </c>
      <c r="I139" s="11">
        <v>10.752</v>
      </c>
      <c r="J139" s="11">
        <v>0.1338181818181818</v>
      </c>
      <c r="K139" s="11">
        <v>0</v>
      </c>
      <c r="L139" s="11">
        <v>1.5308799999999998</v>
      </c>
      <c r="M139" s="11">
        <v>33.45454545454545</v>
      </c>
      <c r="N139" s="11">
        <v>153.4047744</v>
      </c>
      <c r="O139" s="11">
        <v>20.619776</v>
      </c>
      <c r="P139" s="11">
        <v>3.65056</v>
      </c>
      <c r="Q139" s="183"/>
    </row>
    <row r="140" spans="1:17" s="148" customFormat="1" ht="24.75" customHeight="1">
      <c r="A140" s="50" t="s">
        <v>55</v>
      </c>
      <c r="B140" s="39">
        <f>C140*1.36</f>
        <v>85.68</v>
      </c>
      <c r="C140" s="64">
        <v>63</v>
      </c>
      <c r="D140" s="6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183"/>
    </row>
    <row r="141" spans="1:17" s="148" customFormat="1" ht="24.75" customHeight="1">
      <c r="A141" s="50" t="s">
        <v>56</v>
      </c>
      <c r="B141" s="39">
        <f>C141*1.18</f>
        <v>74.33999999999999</v>
      </c>
      <c r="C141" s="67">
        <v>63</v>
      </c>
      <c r="D141" s="67"/>
      <c r="E141" s="40"/>
      <c r="F141" s="40"/>
      <c r="G141" s="40"/>
      <c r="H141" s="64"/>
      <c r="I141" s="119"/>
      <c r="J141" s="119"/>
      <c r="K141" s="119"/>
      <c r="L141" s="119"/>
      <c r="M141" s="119"/>
      <c r="N141" s="119"/>
      <c r="O141" s="119"/>
      <c r="P141" s="119"/>
      <c r="Q141" s="183"/>
    </row>
    <row r="142" spans="1:17" s="148" customFormat="1" ht="24.75" customHeight="1">
      <c r="A142" s="85" t="s">
        <v>96</v>
      </c>
      <c r="B142" s="57">
        <f>C142</f>
        <v>63</v>
      </c>
      <c r="C142" s="47">
        <f>C141</f>
        <v>63</v>
      </c>
      <c r="D142" s="143"/>
      <c r="E142" s="10"/>
      <c r="F142" s="40"/>
      <c r="G142" s="40"/>
      <c r="H142" s="64"/>
      <c r="I142" s="119"/>
      <c r="J142" s="119"/>
      <c r="K142" s="119"/>
      <c r="L142" s="119"/>
      <c r="M142" s="119"/>
      <c r="N142" s="119"/>
      <c r="O142" s="119"/>
      <c r="P142" s="119"/>
      <c r="Q142" s="183"/>
    </row>
    <row r="143" spans="1:17" s="148" customFormat="1" ht="24.75" customHeight="1">
      <c r="A143" s="60" t="s">
        <v>155</v>
      </c>
      <c r="B143" s="47"/>
      <c r="C143" s="67">
        <v>40</v>
      </c>
      <c r="D143" s="67"/>
      <c r="E143" s="40"/>
      <c r="F143" s="40"/>
      <c r="G143" s="40"/>
      <c r="H143" s="40"/>
      <c r="I143" s="40"/>
      <c r="J143" s="40"/>
      <c r="K143" s="40"/>
      <c r="L143" s="119"/>
      <c r="M143" s="119"/>
      <c r="N143" s="119"/>
      <c r="O143" s="119"/>
      <c r="P143" s="119"/>
      <c r="Q143" s="183"/>
    </row>
    <row r="144" spans="1:17" s="148" customFormat="1" ht="24.75" customHeight="1">
      <c r="A144" s="53" t="s">
        <v>57</v>
      </c>
      <c r="B144" s="47">
        <f>C144*1.33</f>
        <v>199.5</v>
      </c>
      <c r="C144" s="74">
        <v>150</v>
      </c>
      <c r="D144" s="67"/>
      <c r="E144" s="40"/>
      <c r="F144" s="40"/>
      <c r="G144" s="40"/>
      <c r="H144" s="64"/>
      <c r="I144" s="119"/>
      <c r="J144" s="119"/>
      <c r="K144" s="119"/>
      <c r="L144" s="119"/>
      <c r="M144" s="119"/>
      <c r="N144" s="119"/>
      <c r="O144" s="119"/>
      <c r="P144" s="119"/>
      <c r="Q144" s="123"/>
    </row>
    <row r="145" spans="1:17" s="148" customFormat="1" ht="24.75" customHeight="1">
      <c r="A145" s="53" t="s">
        <v>58</v>
      </c>
      <c r="B145" s="47">
        <f>C145*1.43</f>
        <v>214.5</v>
      </c>
      <c r="C145" s="74">
        <v>150</v>
      </c>
      <c r="D145" s="67"/>
      <c r="E145" s="40"/>
      <c r="F145" s="40"/>
      <c r="G145" s="40"/>
      <c r="H145" s="64"/>
      <c r="I145" s="119"/>
      <c r="J145" s="119"/>
      <c r="K145" s="119"/>
      <c r="L145" s="119"/>
      <c r="M145" s="119"/>
      <c r="N145" s="119"/>
      <c r="O145" s="119"/>
      <c r="P145" s="119"/>
      <c r="Q145" s="123"/>
    </row>
    <row r="146" spans="1:17" s="148" customFormat="1" ht="24.75" customHeight="1">
      <c r="A146" s="53" t="s">
        <v>59</v>
      </c>
      <c r="B146" s="47">
        <f>C146*1.54</f>
        <v>231</v>
      </c>
      <c r="C146" s="74">
        <v>150</v>
      </c>
      <c r="D146" s="67"/>
      <c r="E146" s="40"/>
      <c r="F146" s="40"/>
      <c r="G146" s="40"/>
      <c r="H146" s="64"/>
      <c r="I146" s="119"/>
      <c r="J146" s="119"/>
      <c r="K146" s="119"/>
      <c r="L146" s="119"/>
      <c r="M146" s="119"/>
      <c r="N146" s="119"/>
      <c r="O146" s="119"/>
      <c r="P146" s="119"/>
      <c r="Q146" s="186"/>
    </row>
    <row r="147" spans="1:17" s="148" customFormat="1" ht="24.75" customHeight="1">
      <c r="A147" s="53" t="s">
        <v>60</v>
      </c>
      <c r="B147" s="47">
        <f>C147*1.67</f>
        <v>250.5</v>
      </c>
      <c r="C147" s="74">
        <v>150</v>
      </c>
      <c r="D147" s="67"/>
      <c r="E147" s="40"/>
      <c r="F147" s="40"/>
      <c r="G147" s="40"/>
      <c r="H147" s="64"/>
      <c r="I147" s="119"/>
      <c r="J147" s="119"/>
      <c r="K147" s="117"/>
      <c r="L147" s="119"/>
      <c r="M147" s="119"/>
      <c r="N147" s="119"/>
      <c r="O147" s="119"/>
      <c r="P147" s="119"/>
      <c r="Q147" s="186"/>
    </row>
    <row r="148" spans="1:17" s="148" customFormat="1" ht="24.75" customHeight="1">
      <c r="A148" s="53" t="s">
        <v>61</v>
      </c>
      <c r="B148" s="47">
        <f>C148*1.25</f>
        <v>22.5</v>
      </c>
      <c r="C148" s="14">
        <v>18</v>
      </c>
      <c r="D148" s="67"/>
      <c r="E148" s="40"/>
      <c r="F148" s="40"/>
      <c r="G148" s="40"/>
      <c r="H148" s="64"/>
      <c r="I148" s="119"/>
      <c r="J148" s="119"/>
      <c r="K148" s="119"/>
      <c r="L148" s="119"/>
      <c r="M148" s="119"/>
      <c r="N148" s="119"/>
      <c r="O148" s="119"/>
      <c r="P148" s="119"/>
      <c r="Q148" s="186"/>
    </row>
    <row r="149" spans="1:17" s="148" customFormat="1" ht="24.75" customHeight="1">
      <c r="A149" s="111" t="s">
        <v>53</v>
      </c>
      <c r="B149" s="47">
        <f>C149*1.33</f>
        <v>23.94</v>
      </c>
      <c r="C149" s="14">
        <v>18</v>
      </c>
      <c r="D149" s="67"/>
      <c r="E149" s="40"/>
      <c r="F149" s="40"/>
      <c r="G149" s="40"/>
      <c r="H149" s="64"/>
      <c r="I149" s="114"/>
      <c r="J149" s="114"/>
      <c r="K149" s="114"/>
      <c r="L149" s="114"/>
      <c r="M149" s="114"/>
      <c r="N149" s="114"/>
      <c r="O149" s="114"/>
      <c r="P149" s="114"/>
      <c r="Q149" s="186"/>
    </row>
    <row r="150" spans="1:17" s="148" customFormat="1" ht="24.75" customHeight="1">
      <c r="A150" s="53" t="s">
        <v>62</v>
      </c>
      <c r="B150" s="47">
        <f>C150*1.19</f>
        <v>23.799999999999997</v>
      </c>
      <c r="C150" s="14">
        <v>20</v>
      </c>
      <c r="D150" s="67"/>
      <c r="E150" s="40"/>
      <c r="F150" s="40"/>
      <c r="G150" s="40"/>
      <c r="H150" s="64"/>
      <c r="I150" s="119"/>
      <c r="J150" s="119"/>
      <c r="K150" s="119"/>
      <c r="L150" s="119"/>
      <c r="M150" s="119"/>
      <c r="N150" s="119"/>
      <c r="O150" s="119"/>
      <c r="P150" s="119"/>
      <c r="Q150" s="183"/>
    </row>
    <row r="151" spans="1:17" s="148" customFormat="1" ht="24.75" customHeight="1">
      <c r="A151" s="53" t="s">
        <v>54</v>
      </c>
      <c r="B151" s="47">
        <v>12</v>
      </c>
      <c r="C151" s="14">
        <v>12</v>
      </c>
      <c r="D151" s="67"/>
      <c r="E151" s="40"/>
      <c r="F151" s="40"/>
      <c r="G151" s="40"/>
      <c r="H151" s="64"/>
      <c r="I151" s="119"/>
      <c r="J151" s="119"/>
      <c r="K151" s="119"/>
      <c r="L151" s="119"/>
      <c r="M151" s="119"/>
      <c r="N151" s="119"/>
      <c r="O151" s="119"/>
      <c r="P151" s="119"/>
      <c r="Q151" s="183"/>
    </row>
    <row r="152" spans="1:17" s="148" customFormat="1" ht="24.75" customHeight="1">
      <c r="A152" s="322" t="s">
        <v>285</v>
      </c>
      <c r="B152" s="322"/>
      <c r="C152" s="322"/>
      <c r="D152" s="240">
        <v>200</v>
      </c>
      <c r="E152" s="72">
        <v>0.7</v>
      </c>
      <c r="F152" s="72">
        <v>0</v>
      </c>
      <c r="G152" s="72">
        <v>28</v>
      </c>
      <c r="H152" s="8">
        <f>E152*4+F152*9+G152*4</f>
        <v>114.8</v>
      </c>
      <c r="I152" s="11">
        <v>0.23</v>
      </c>
      <c r="J152" s="11">
        <v>0</v>
      </c>
      <c r="K152" s="11">
        <v>0</v>
      </c>
      <c r="L152" s="11">
        <v>0</v>
      </c>
      <c r="M152" s="11">
        <v>23</v>
      </c>
      <c r="N152" s="11">
        <v>16.71</v>
      </c>
      <c r="O152" s="11">
        <v>2.37</v>
      </c>
      <c r="P152" s="11">
        <v>0.45</v>
      </c>
      <c r="Q152" s="187"/>
    </row>
    <row r="153" spans="1:17" s="148" customFormat="1" ht="24.75" customHeight="1">
      <c r="A153" s="60" t="s">
        <v>70</v>
      </c>
      <c r="B153" s="14">
        <v>20</v>
      </c>
      <c r="C153" s="14">
        <v>20</v>
      </c>
      <c r="D153" s="14"/>
      <c r="E153" s="28"/>
      <c r="F153" s="28"/>
      <c r="G153" s="28"/>
      <c r="H153" s="14"/>
      <c r="I153" s="76"/>
      <c r="J153" s="76"/>
      <c r="K153" s="76"/>
      <c r="L153" s="76"/>
      <c r="M153" s="76"/>
      <c r="N153" s="76"/>
      <c r="O153" s="76"/>
      <c r="P153" s="76"/>
      <c r="Q153" s="183"/>
    </row>
    <row r="154" spans="1:17" s="148" customFormat="1" ht="24.75" customHeight="1">
      <c r="A154" s="65" t="s">
        <v>48</v>
      </c>
      <c r="B154" s="67">
        <v>15</v>
      </c>
      <c r="C154" s="67">
        <v>15</v>
      </c>
      <c r="D154" s="6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178"/>
    </row>
    <row r="155" spans="1:17" s="148" customFormat="1" ht="24.75" customHeight="1">
      <c r="A155" s="307" t="s">
        <v>127</v>
      </c>
      <c r="B155" s="310"/>
      <c r="C155" s="310"/>
      <c r="D155" s="143">
        <v>80</v>
      </c>
      <c r="E155" s="10">
        <v>6.079999999999999</v>
      </c>
      <c r="F155" s="10">
        <v>0.64</v>
      </c>
      <c r="G155" s="10">
        <v>39.36</v>
      </c>
      <c r="H155" s="8">
        <v>188</v>
      </c>
      <c r="I155" s="11">
        <v>0</v>
      </c>
      <c r="J155" s="11">
        <v>0.08800000000000001</v>
      </c>
      <c r="K155" s="11">
        <v>0</v>
      </c>
      <c r="L155" s="11">
        <v>0.8800000000000001</v>
      </c>
      <c r="M155" s="11">
        <v>16</v>
      </c>
      <c r="N155" s="11">
        <v>52</v>
      </c>
      <c r="O155" s="11">
        <v>11.2</v>
      </c>
      <c r="P155" s="11">
        <v>0.8800000000000001</v>
      </c>
      <c r="Q155" s="178"/>
    </row>
    <row r="156" spans="1:17" s="148" customFormat="1" ht="24.75" customHeight="1">
      <c r="A156" s="307" t="s">
        <v>119</v>
      </c>
      <c r="B156" s="307"/>
      <c r="C156" s="307"/>
      <c r="D156" s="143">
        <v>80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3"/>
    </row>
    <row r="157" spans="1:17" s="148" customFormat="1" ht="24.75" customHeight="1">
      <c r="A157" s="307" t="s">
        <v>40</v>
      </c>
      <c r="B157" s="310"/>
      <c r="C157" s="310"/>
      <c r="D157" s="143">
        <v>50</v>
      </c>
      <c r="E157" s="10">
        <v>3.3</v>
      </c>
      <c r="F157" s="10">
        <v>0.6</v>
      </c>
      <c r="G157" s="10">
        <v>16.7</v>
      </c>
      <c r="H157" s="8">
        <v>87</v>
      </c>
      <c r="I157" s="11">
        <v>0</v>
      </c>
      <c r="J157" s="11">
        <v>0.09</v>
      </c>
      <c r="K157" s="11">
        <v>0</v>
      </c>
      <c r="L157" s="11">
        <v>0.7000000000000001</v>
      </c>
      <c r="M157" s="11">
        <v>17.5</v>
      </c>
      <c r="N157" s="11">
        <v>79</v>
      </c>
      <c r="O157" s="11">
        <v>23.5</v>
      </c>
      <c r="P157" s="11">
        <v>1.9500000000000002</v>
      </c>
      <c r="Q157" s="123"/>
    </row>
    <row r="158" spans="1:17" s="148" customFormat="1" ht="24.75" customHeight="1">
      <c r="A158" s="325" t="s">
        <v>26</v>
      </c>
      <c r="B158" s="326"/>
      <c r="C158" s="326"/>
      <c r="D158" s="326"/>
      <c r="E158" s="30">
        <f aca="true" t="shared" si="5" ref="E158:P158">E92+E113</f>
        <v>59.099999999999994</v>
      </c>
      <c r="F158" s="30">
        <f t="shared" si="5"/>
        <v>52.08</v>
      </c>
      <c r="G158" s="30">
        <f t="shared" si="5"/>
        <v>222.33999999999997</v>
      </c>
      <c r="H158" s="30">
        <f t="shared" si="5"/>
        <v>1597.1999999999998</v>
      </c>
      <c r="I158" s="30">
        <f t="shared" si="5"/>
        <v>26.085333333333335</v>
      </c>
      <c r="J158" s="30">
        <f t="shared" si="5"/>
        <v>0.6544848484848486</v>
      </c>
      <c r="K158" s="30">
        <f t="shared" si="5"/>
        <v>0.31333333333333335</v>
      </c>
      <c r="L158" s="30">
        <f t="shared" si="5"/>
        <v>6.763260952380953</v>
      </c>
      <c r="M158" s="30">
        <f t="shared" si="5"/>
        <v>832.0445454545454</v>
      </c>
      <c r="N158" s="30">
        <f t="shared" si="5"/>
        <v>1064.232393447619</v>
      </c>
      <c r="O158" s="30">
        <f t="shared" si="5"/>
        <v>160.31215695238097</v>
      </c>
      <c r="P158" s="30">
        <f t="shared" si="5"/>
        <v>11.023893333333334</v>
      </c>
      <c r="Q158" s="123"/>
    </row>
    <row r="159" spans="1:17" s="148" customFormat="1" ht="24.75" customHeight="1">
      <c r="A159" s="329" t="s">
        <v>13</v>
      </c>
      <c r="B159" s="329"/>
      <c r="C159" s="329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123"/>
    </row>
    <row r="160" spans="1:17" s="148" customFormat="1" ht="24.75" customHeight="1">
      <c r="A160" s="311" t="s">
        <v>1</v>
      </c>
      <c r="B160" s="319" t="s">
        <v>2</v>
      </c>
      <c r="C160" s="319" t="s">
        <v>3</v>
      </c>
      <c r="D160" s="334" t="s">
        <v>4</v>
      </c>
      <c r="E160" s="334"/>
      <c r="F160" s="334"/>
      <c r="G160" s="334"/>
      <c r="H160" s="334"/>
      <c r="I160" s="318" t="s">
        <v>215</v>
      </c>
      <c r="J160" s="318"/>
      <c r="K160" s="318"/>
      <c r="L160" s="318"/>
      <c r="M160" s="318" t="s">
        <v>220</v>
      </c>
      <c r="N160" s="318"/>
      <c r="O160" s="318"/>
      <c r="P160" s="318"/>
      <c r="Q160" s="123"/>
    </row>
    <row r="161" spans="1:17" s="148" customFormat="1" ht="24.75" customHeight="1">
      <c r="A161" s="311"/>
      <c r="B161" s="311"/>
      <c r="C161" s="311"/>
      <c r="D161" s="226" t="s">
        <v>5</v>
      </c>
      <c r="E161" s="227" t="s">
        <v>6</v>
      </c>
      <c r="F161" s="227" t="s">
        <v>7</v>
      </c>
      <c r="G161" s="227" t="s">
        <v>8</v>
      </c>
      <c r="H161" s="228" t="s">
        <v>9</v>
      </c>
      <c r="I161" s="261" t="s">
        <v>216</v>
      </c>
      <c r="J161" s="261" t="s">
        <v>217</v>
      </c>
      <c r="K161" s="241" t="s">
        <v>218</v>
      </c>
      <c r="L161" s="241" t="s">
        <v>219</v>
      </c>
      <c r="M161" s="161" t="s">
        <v>221</v>
      </c>
      <c r="N161" s="161" t="s">
        <v>222</v>
      </c>
      <c r="O161" s="161" t="s">
        <v>223</v>
      </c>
      <c r="P161" s="161" t="s">
        <v>224</v>
      </c>
      <c r="Q161" s="123"/>
    </row>
    <row r="162" spans="1:17" s="148" customFormat="1" ht="24.75" customHeight="1">
      <c r="A162" s="325" t="s">
        <v>10</v>
      </c>
      <c r="B162" s="325"/>
      <c r="C162" s="325"/>
      <c r="D162" s="325"/>
      <c r="E162" s="44">
        <f aca="true" t="shared" si="6" ref="E162:P162">E163+E176+E173+E181+E179</f>
        <v>29.560000000000002</v>
      </c>
      <c r="F162" s="44">
        <f t="shared" si="6"/>
        <v>24.86</v>
      </c>
      <c r="G162" s="44">
        <f t="shared" si="6"/>
        <v>79.96000000000001</v>
      </c>
      <c r="H162" s="44">
        <f t="shared" si="6"/>
        <v>662.6999999999999</v>
      </c>
      <c r="I162" s="44">
        <f t="shared" si="6"/>
        <v>0.88</v>
      </c>
      <c r="J162" s="44">
        <f t="shared" si="6"/>
        <v>0.3265</v>
      </c>
      <c r="K162" s="44">
        <f t="shared" si="6"/>
        <v>0.03900000000000001</v>
      </c>
      <c r="L162" s="44">
        <f t="shared" si="6"/>
        <v>1.612</v>
      </c>
      <c r="M162" s="44">
        <f t="shared" si="6"/>
        <v>237.52</v>
      </c>
      <c r="N162" s="44">
        <f t="shared" si="6"/>
        <v>266.455</v>
      </c>
      <c r="O162" s="44">
        <f t="shared" si="6"/>
        <v>62.582499999999996</v>
      </c>
      <c r="P162" s="44">
        <f t="shared" si="6"/>
        <v>4.1865000000000006</v>
      </c>
      <c r="Q162" s="123"/>
    </row>
    <row r="163" spans="1:17" s="148" customFormat="1" ht="24.75" customHeight="1">
      <c r="A163" s="309" t="s">
        <v>244</v>
      </c>
      <c r="B163" s="309"/>
      <c r="C163" s="309"/>
      <c r="D163" s="143">
        <v>200</v>
      </c>
      <c r="E163" s="10">
        <v>23.5</v>
      </c>
      <c r="F163" s="10">
        <v>24.1</v>
      </c>
      <c r="G163" s="10">
        <v>7.5</v>
      </c>
      <c r="H163" s="8">
        <f>E163*4+F163*9+G163*4</f>
        <v>340.9</v>
      </c>
      <c r="I163" s="11">
        <v>0.28</v>
      </c>
      <c r="J163" s="11">
        <v>0.22150000000000003</v>
      </c>
      <c r="K163" s="11">
        <v>0.014000000000000002</v>
      </c>
      <c r="L163" s="11">
        <v>0.14200000000000002</v>
      </c>
      <c r="M163" s="11">
        <v>214.52</v>
      </c>
      <c r="N163" s="11">
        <v>170.63</v>
      </c>
      <c r="O163" s="11">
        <v>33.245</v>
      </c>
      <c r="P163" s="11">
        <v>2.5915</v>
      </c>
      <c r="Q163" s="123"/>
    </row>
    <row r="164" spans="1:17" s="148" customFormat="1" ht="24.75" customHeight="1">
      <c r="A164" s="7" t="s">
        <v>89</v>
      </c>
      <c r="B164" s="64">
        <v>110</v>
      </c>
      <c r="C164" s="64">
        <v>110</v>
      </c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123"/>
    </row>
    <row r="165" spans="1:18" s="148" customFormat="1" ht="24.75" customHeight="1">
      <c r="A165" s="53" t="s">
        <v>86</v>
      </c>
      <c r="B165" s="64">
        <v>40</v>
      </c>
      <c r="C165" s="64">
        <v>40</v>
      </c>
      <c r="D165" s="67"/>
      <c r="E165" s="67"/>
      <c r="F165" s="40"/>
      <c r="G165" s="40"/>
      <c r="H165" s="64"/>
      <c r="I165" s="114"/>
      <c r="J165" s="114"/>
      <c r="K165" s="64"/>
      <c r="L165" s="114"/>
      <c r="M165" s="114"/>
      <c r="N165" s="114"/>
      <c r="O165" s="114"/>
      <c r="P165" s="114"/>
      <c r="Q165" s="123"/>
      <c r="R165" s="148" t="s">
        <v>13</v>
      </c>
    </row>
    <row r="166" spans="1:19" s="148" customFormat="1" ht="24.75" customHeight="1">
      <c r="A166" s="60" t="s">
        <v>49</v>
      </c>
      <c r="B166" s="47">
        <v>3</v>
      </c>
      <c r="C166" s="47">
        <v>3</v>
      </c>
      <c r="D166" s="67"/>
      <c r="E166" s="67"/>
      <c r="F166" s="28"/>
      <c r="G166" s="28"/>
      <c r="H166" s="47"/>
      <c r="I166" s="76"/>
      <c r="J166" s="76"/>
      <c r="K166" s="76"/>
      <c r="L166" s="76"/>
      <c r="M166" s="76"/>
      <c r="N166" s="76"/>
      <c r="O166" s="76"/>
      <c r="P166" s="76"/>
      <c r="Q166" s="123"/>
      <c r="R166" s="23" t="s">
        <v>40</v>
      </c>
      <c r="S166" s="148">
        <f>D214+D181</f>
        <v>70</v>
      </c>
    </row>
    <row r="167" spans="1:19" s="148" customFormat="1" ht="24.75" customHeight="1">
      <c r="A167" s="60" t="s">
        <v>242</v>
      </c>
      <c r="B167" s="47"/>
      <c r="C167" s="47">
        <v>140</v>
      </c>
      <c r="D167" s="6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23"/>
      <c r="R167" s="24" t="s">
        <v>41</v>
      </c>
      <c r="S167" s="149">
        <f>D212+D180++C174</f>
        <v>120</v>
      </c>
    </row>
    <row r="168" spans="1:19" s="148" customFormat="1" ht="24.75" customHeight="1">
      <c r="A168" s="60" t="s">
        <v>228</v>
      </c>
      <c r="B168" s="14">
        <v>5</v>
      </c>
      <c r="C168" s="14">
        <v>5</v>
      </c>
      <c r="D168" s="14"/>
      <c r="E168" s="28"/>
      <c r="F168" s="28"/>
      <c r="G168" s="28"/>
      <c r="H168" s="14"/>
      <c r="I168" s="46"/>
      <c r="J168" s="46"/>
      <c r="K168" s="46"/>
      <c r="L168" s="46"/>
      <c r="M168" s="46"/>
      <c r="N168" s="46"/>
      <c r="O168" s="46"/>
      <c r="P168" s="76"/>
      <c r="Q168" s="123"/>
      <c r="R168" s="24" t="s">
        <v>97</v>
      </c>
      <c r="S168" s="179"/>
    </row>
    <row r="169" spans="1:29" s="148" customFormat="1" ht="24.75" customHeight="1">
      <c r="A169" s="212" t="s">
        <v>192</v>
      </c>
      <c r="B169" s="212"/>
      <c r="C169" s="143">
        <v>55</v>
      </c>
      <c r="D169" s="143"/>
      <c r="E169" s="10"/>
      <c r="F169" s="10"/>
      <c r="G169" s="10"/>
      <c r="H169" s="8"/>
      <c r="I169" s="11"/>
      <c r="J169" s="11"/>
      <c r="K169" s="11"/>
      <c r="L169" s="11"/>
      <c r="M169" s="11"/>
      <c r="N169" s="11"/>
      <c r="O169" s="11"/>
      <c r="P169" s="11"/>
      <c r="Q169" s="123"/>
      <c r="R169" s="25" t="s">
        <v>98</v>
      </c>
      <c r="S169" s="149"/>
      <c r="AC169" s="32"/>
    </row>
    <row r="170" spans="1:19" s="148" customFormat="1" ht="24.75" customHeight="1">
      <c r="A170" s="69" t="s">
        <v>229</v>
      </c>
      <c r="B170" s="47">
        <f>C170*1.54</f>
        <v>84.7</v>
      </c>
      <c r="C170" s="14">
        <v>55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3"/>
      <c r="R170" s="25" t="s">
        <v>184</v>
      </c>
      <c r="S170" s="149">
        <f>B209</f>
        <v>63</v>
      </c>
    </row>
    <row r="171" spans="1:19" s="148" customFormat="1" ht="24.75" customHeight="1">
      <c r="A171" s="7" t="s">
        <v>134</v>
      </c>
      <c r="B171" s="47">
        <f>C171*1.02</f>
        <v>56.1</v>
      </c>
      <c r="C171" s="14">
        <v>55</v>
      </c>
      <c r="D171" s="14"/>
      <c r="E171" s="14"/>
      <c r="F171" s="14"/>
      <c r="G171" s="14"/>
      <c r="H171" s="14"/>
      <c r="I171" s="46"/>
      <c r="J171" s="46"/>
      <c r="K171" s="46"/>
      <c r="L171" s="46"/>
      <c r="M171" s="46"/>
      <c r="N171" s="46"/>
      <c r="O171" s="46"/>
      <c r="P171" s="76"/>
      <c r="Q171" s="123"/>
      <c r="R171" s="24" t="s">
        <v>29</v>
      </c>
      <c r="S171" s="149">
        <f>+C196</f>
        <v>30</v>
      </c>
    </row>
    <row r="172" spans="1:19" s="148" customFormat="1" ht="24.75" customHeight="1">
      <c r="A172" s="60" t="s">
        <v>135</v>
      </c>
      <c r="B172" s="47">
        <f>C172*1.05</f>
        <v>57.75</v>
      </c>
      <c r="C172" s="14">
        <v>55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3"/>
      <c r="R172" s="24" t="s">
        <v>31</v>
      </c>
      <c r="S172" s="192">
        <f>C184+C189+C197+C198+C200+C203+C170</f>
        <v>229</v>
      </c>
    </row>
    <row r="173" spans="1:19" s="148" customFormat="1" ht="24.75" customHeight="1">
      <c r="A173" s="308" t="s">
        <v>104</v>
      </c>
      <c r="B173" s="308"/>
      <c r="C173" s="308"/>
      <c r="D173" s="143" t="s">
        <v>313</v>
      </c>
      <c r="E173" s="10">
        <v>1.6</v>
      </c>
      <c r="F173" s="10">
        <v>0.2</v>
      </c>
      <c r="G173" s="10">
        <v>31</v>
      </c>
      <c r="H173" s="8">
        <f>E173*4+F173*9+G173*4</f>
        <v>132.2</v>
      </c>
      <c r="I173" s="11">
        <v>0.6</v>
      </c>
      <c r="J173" s="11">
        <v>0.025</v>
      </c>
      <c r="K173" s="11">
        <v>0.025</v>
      </c>
      <c r="L173" s="11">
        <v>0.75</v>
      </c>
      <c r="M173" s="11">
        <v>8</v>
      </c>
      <c r="N173" s="10">
        <v>38.225</v>
      </c>
      <c r="O173" s="10">
        <v>14.3375</v>
      </c>
      <c r="P173" s="11">
        <v>0.375</v>
      </c>
      <c r="Q173" s="123"/>
      <c r="R173" s="24" t="s">
        <v>28</v>
      </c>
      <c r="S173" s="149"/>
    </row>
    <row r="174" spans="1:19" s="148" customFormat="1" ht="24.75" customHeight="1">
      <c r="A174" s="65" t="s">
        <v>52</v>
      </c>
      <c r="B174" s="67">
        <v>20</v>
      </c>
      <c r="C174" s="67">
        <v>20</v>
      </c>
      <c r="D174" s="67"/>
      <c r="E174" s="40"/>
      <c r="F174" s="40"/>
      <c r="G174" s="40"/>
      <c r="H174" s="67"/>
      <c r="I174" s="119"/>
      <c r="J174" s="119"/>
      <c r="K174" s="119"/>
      <c r="L174" s="119"/>
      <c r="M174" s="119"/>
      <c r="N174" s="119"/>
      <c r="O174" s="119"/>
      <c r="P174" s="119"/>
      <c r="Q174" s="123"/>
      <c r="R174" s="24" t="s">
        <v>32</v>
      </c>
      <c r="S174" s="149"/>
    </row>
    <row r="175" spans="1:19" s="148" customFormat="1" ht="24.75" customHeight="1">
      <c r="A175" s="43" t="s">
        <v>120</v>
      </c>
      <c r="B175" s="2">
        <v>30.2</v>
      </c>
      <c r="C175" s="2">
        <v>30</v>
      </c>
      <c r="D175" s="143"/>
      <c r="E175" s="10"/>
      <c r="F175" s="10"/>
      <c r="G175" s="10"/>
      <c r="H175" s="8"/>
      <c r="I175" s="89"/>
      <c r="J175" s="89"/>
      <c r="K175" s="89"/>
      <c r="L175" s="89"/>
      <c r="M175" s="89"/>
      <c r="N175" s="89"/>
      <c r="O175" s="89"/>
      <c r="P175" s="89"/>
      <c r="Q175" s="123"/>
      <c r="R175" s="24" t="s">
        <v>83</v>
      </c>
      <c r="S175" s="148">
        <f>B211</f>
        <v>200</v>
      </c>
    </row>
    <row r="176" spans="1:19" s="148" customFormat="1" ht="24.75" customHeight="1">
      <c r="A176" s="307" t="s">
        <v>168</v>
      </c>
      <c r="B176" s="307"/>
      <c r="C176" s="307"/>
      <c r="D176" s="143">
        <v>200</v>
      </c>
      <c r="E176" s="143">
        <v>0.1</v>
      </c>
      <c r="F176" s="10">
        <v>0</v>
      </c>
      <c r="G176" s="143">
        <v>15.1</v>
      </c>
      <c r="H176" s="8">
        <f>E176*4+F176*9+G176*4</f>
        <v>60.8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23"/>
      <c r="R176" s="24" t="s">
        <v>27</v>
      </c>
      <c r="S176" s="149">
        <f>+C178</f>
        <v>15</v>
      </c>
    </row>
    <row r="177" spans="1:19" s="148" customFormat="1" ht="24.75" customHeight="1">
      <c r="A177" s="53" t="s">
        <v>50</v>
      </c>
      <c r="B177" s="51">
        <v>0.5</v>
      </c>
      <c r="C177" s="51">
        <v>0.5</v>
      </c>
      <c r="D177" s="67"/>
      <c r="E177" s="40"/>
      <c r="F177" s="40"/>
      <c r="G177" s="40"/>
      <c r="H177" s="64"/>
      <c r="I177" s="11"/>
      <c r="J177" s="11"/>
      <c r="K177" s="11"/>
      <c r="L177" s="11"/>
      <c r="M177" s="11"/>
      <c r="N177" s="11"/>
      <c r="O177" s="11"/>
      <c r="P177" s="11"/>
      <c r="Q177" s="123"/>
      <c r="R177" s="24" t="s">
        <v>33</v>
      </c>
      <c r="S177" s="148">
        <f>C175</f>
        <v>30</v>
      </c>
    </row>
    <row r="178" spans="1:18" s="148" customFormat="1" ht="24.75" customHeight="1">
      <c r="A178" s="53" t="s">
        <v>48</v>
      </c>
      <c r="B178" s="51">
        <v>15</v>
      </c>
      <c r="C178" s="51">
        <v>15</v>
      </c>
      <c r="D178" s="6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123"/>
      <c r="R178" s="23" t="s">
        <v>185</v>
      </c>
    </row>
    <row r="179" spans="1:19" s="148" customFormat="1" ht="24.75" customHeight="1">
      <c r="A179" s="308" t="s">
        <v>127</v>
      </c>
      <c r="B179" s="308"/>
      <c r="C179" s="308"/>
      <c r="D179" s="143">
        <v>40</v>
      </c>
      <c r="E179" s="10">
        <v>3.04</v>
      </c>
      <c r="F179" s="10">
        <v>0.32</v>
      </c>
      <c r="G179" s="10">
        <v>19.68</v>
      </c>
      <c r="H179" s="8">
        <v>94</v>
      </c>
      <c r="I179" s="11">
        <v>0</v>
      </c>
      <c r="J179" s="11">
        <v>0.044000000000000004</v>
      </c>
      <c r="K179" s="11">
        <v>0</v>
      </c>
      <c r="L179" s="11">
        <v>0.44</v>
      </c>
      <c r="M179" s="11">
        <v>8</v>
      </c>
      <c r="N179" s="11">
        <v>26</v>
      </c>
      <c r="O179" s="11">
        <v>5.6</v>
      </c>
      <c r="P179" s="11">
        <v>0.44</v>
      </c>
      <c r="Q179" s="123"/>
      <c r="R179" s="24" t="s">
        <v>34</v>
      </c>
      <c r="S179" s="148">
        <f>C177</f>
        <v>0.5</v>
      </c>
    </row>
    <row r="180" spans="1:19" s="148" customFormat="1" ht="24.75" customHeight="1">
      <c r="A180" s="308" t="s">
        <v>119</v>
      </c>
      <c r="B180" s="308"/>
      <c r="C180" s="308"/>
      <c r="D180" s="143">
        <v>40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23"/>
      <c r="R180" s="24" t="s">
        <v>99</v>
      </c>
      <c r="S180" s="149"/>
    </row>
    <row r="181" spans="1:19" s="148" customFormat="1" ht="24.75" customHeight="1">
      <c r="A181" s="307" t="s">
        <v>40</v>
      </c>
      <c r="B181" s="307"/>
      <c r="C181" s="307"/>
      <c r="D181" s="143">
        <v>20</v>
      </c>
      <c r="E181" s="10">
        <v>1.32</v>
      </c>
      <c r="F181" s="10">
        <v>0.24</v>
      </c>
      <c r="G181" s="10">
        <v>6.68</v>
      </c>
      <c r="H181" s="8">
        <v>34.8</v>
      </c>
      <c r="I181" s="11">
        <v>0</v>
      </c>
      <c r="J181" s="11">
        <v>0.036</v>
      </c>
      <c r="K181" s="11">
        <v>0</v>
      </c>
      <c r="L181" s="11">
        <v>0.28</v>
      </c>
      <c r="M181" s="11">
        <v>7</v>
      </c>
      <c r="N181" s="11">
        <v>31.6</v>
      </c>
      <c r="O181" s="11">
        <v>9.4</v>
      </c>
      <c r="P181" s="11">
        <v>0.78</v>
      </c>
      <c r="Q181" s="123"/>
      <c r="R181" s="23" t="s">
        <v>84</v>
      </c>
      <c r="S181" s="149">
        <f>C191</f>
        <v>26</v>
      </c>
    </row>
    <row r="182" spans="1:19" s="148" customFormat="1" ht="24.75" customHeight="1">
      <c r="A182" s="325" t="s">
        <v>11</v>
      </c>
      <c r="B182" s="325"/>
      <c r="C182" s="325"/>
      <c r="D182" s="325"/>
      <c r="E182" s="44">
        <f>E183+E190+E205+E208+E211+E212+E214</f>
        <v>28.26</v>
      </c>
      <c r="F182" s="44">
        <f aca="true" t="shared" si="7" ref="F182:P182">F183+F190+F205+F208+F211+F212+F214</f>
        <v>26.28</v>
      </c>
      <c r="G182" s="44">
        <f t="shared" si="7"/>
        <v>137.12</v>
      </c>
      <c r="H182" s="44">
        <f t="shared" si="7"/>
        <v>900</v>
      </c>
      <c r="I182" s="44">
        <f t="shared" si="7"/>
        <v>12.544444444444444</v>
      </c>
      <c r="J182" s="44">
        <f t="shared" si="7"/>
        <v>0.4782222222222222</v>
      </c>
      <c r="K182" s="44">
        <f t="shared" si="7"/>
        <v>0.24</v>
      </c>
      <c r="L182" s="44">
        <f t="shared" si="7"/>
        <v>6.222222222222222</v>
      </c>
      <c r="M182" s="44">
        <f t="shared" si="7"/>
        <v>182.0322222222222</v>
      </c>
      <c r="N182" s="44">
        <f t="shared" si="7"/>
        <v>573.2711111111112</v>
      </c>
      <c r="O182" s="44">
        <f t="shared" si="7"/>
        <v>103.25333333333333</v>
      </c>
      <c r="P182" s="44">
        <f t="shared" si="7"/>
        <v>6.106666666666667</v>
      </c>
      <c r="Q182" s="123"/>
      <c r="R182" s="23" t="s">
        <v>85</v>
      </c>
      <c r="S182" s="149">
        <f>C206</f>
        <v>100</v>
      </c>
    </row>
    <row r="183" spans="1:18" s="148" customFormat="1" ht="24.75" customHeight="1">
      <c r="A183" s="312" t="s">
        <v>314</v>
      </c>
      <c r="B183" s="312"/>
      <c r="C183" s="312"/>
      <c r="D183" s="143">
        <v>100</v>
      </c>
      <c r="E183" s="10">
        <v>0.5</v>
      </c>
      <c r="F183" s="10">
        <v>5.1</v>
      </c>
      <c r="G183" s="10">
        <v>14</v>
      </c>
      <c r="H183" s="8">
        <f>E183*4+F183*9+G183*4</f>
        <v>103.9</v>
      </c>
      <c r="I183" s="11">
        <v>3.2</v>
      </c>
      <c r="J183" s="11">
        <v>0.04</v>
      </c>
      <c r="K183" s="11">
        <v>0</v>
      </c>
      <c r="L183" s="11">
        <v>2.5</v>
      </c>
      <c r="M183" s="11">
        <v>24</v>
      </c>
      <c r="N183" s="11">
        <v>49</v>
      </c>
      <c r="O183" s="11">
        <v>33</v>
      </c>
      <c r="P183" s="11">
        <v>0.6</v>
      </c>
      <c r="Q183" s="123"/>
      <c r="R183" s="24" t="s">
        <v>35</v>
      </c>
    </row>
    <row r="184" spans="1:18" s="148" customFormat="1" ht="24.75" customHeight="1">
      <c r="A184" s="53" t="s">
        <v>315</v>
      </c>
      <c r="B184" s="48">
        <f>C184*1.05</f>
        <v>101.85000000000001</v>
      </c>
      <c r="C184" s="13">
        <v>97</v>
      </c>
      <c r="D184" s="14"/>
      <c r="E184" s="28"/>
      <c r="F184" s="28"/>
      <c r="G184" s="28"/>
      <c r="H184" s="28"/>
      <c r="I184" s="76"/>
      <c r="J184" s="76"/>
      <c r="K184" s="76"/>
      <c r="L184" s="76"/>
      <c r="M184" s="76"/>
      <c r="N184" s="76"/>
      <c r="O184" s="76"/>
      <c r="P184" s="76"/>
      <c r="Q184" s="123"/>
      <c r="R184" s="95" t="s">
        <v>161</v>
      </c>
    </row>
    <row r="185" spans="1:19" s="148" customFormat="1" ht="24.75" customHeight="1">
      <c r="A185" s="65" t="s">
        <v>316</v>
      </c>
      <c r="B185" s="64">
        <f>C185*1.25</f>
        <v>121.25</v>
      </c>
      <c r="C185" s="13">
        <v>97</v>
      </c>
      <c r="D185" s="240"/>
      <c r="E185" s="72"/>
      <c r="F185" s="72"/>
      <c r="G185" s="72"/>
      <c r="H185" s="66"/>
      <c r="I185" s="89"/>
      <c r="J185" s="89"/>
      <c r="K185" s="89"/>
      <c r="L185" s="89"/>
      <c r="M185" s="89"/>
      <c r="N185" s="89"/>
      <c r="O185" s="89"/>
      <c r="P185" s="89"/>
      <c r="Q185" s="123"/>
      <c r="R185" s="26" t="s">
        <v>211</v>
      </c>
      <c r="S185" s="149">
        <f>C165</f>
        <v>40</v>
      </c>
    </row>
    <row r="186" spans="1:19" s="148" customFormat="1" ht="24.75" customHeight="1">
      <c r="A186" s="65" t="s">
        <v>53</v>
      </c>
      <c r="B186" s="64">
        <f>C186*1.43</f>
        <v>138.71</v>
      </c>
      <c r="C186" s="13">
        <v>97</v>
      </c>
      <c r="D186" s="240"/>
      <c r="E186" s="72"/>
      <c r="F186" s="72"/>
      <c r="G186" s="72"/>
      <c r="H186" s="66"/>
      <c r="I186" s="89"/>
      <c r="J186" s="89"/>
      <c r="K186" s="89"/>
      <c r="L186" s="89"/>
      <c r="M186" s="89"/>
      <c r="N186" s="89"/>
      <c r="O186" s="89"/>
      <c r="P186" s="89"/>
      <c r="Q186" s="123"/>
      <c r="R186" s="26" t="s">
        <v>212</v>
      </c>
      <c r="S186" s="149"/>
    </row>
    <row r="187" spans="1:19" s="148" customFormat="1" ht="24.75" customHeight="1">
      <c r="A187" s="53" t="s">
        <v>253</v>
      </c>
      <c r="B187" s="48"/>
      <c r="C187" s="13">
        <v>95</v>
      </c>
      <c r="D187" s="14"/>
      <c r="E187" s="28"/>
      <c r="F187" s="28"/>
      <c r="G187" s="28"/>
      <c r="H187" s="47"/>
      <c r="I187" s="76"/>
      <c r="J187" s="76"/>
      <c r="K187" s="76"/>
      <c r="L187" s="76"/>
      <c r="M187" s="76"/>
      <c r="N187" s="76"/>
      <c r="O187" s="76"/>
      <c r="P187" s="76"/>
      <c r="Q187" s="123"/>
      <c r="R187" s="23" t="s">
        <v>36</v>
      </c>
      <c r="S187" s="149"/>
    </row>
    <row r="188" spans="1:19" s="148" customFormat="1" ht="24.75" customHeight="1">
      <c r="A188" s="7" t="s">
        <v>54</v>
      </c>
      <c r="B188" s="20">
        <v>5</v>
      </c>
      <c r="C188" s="13">
        <v>5</v>
      </c>
      <c r="D188" s="14"/>
      <c r="E188" s="28"/>
      <c r="F188" s="28"/>
      <c r="G188" s="28"/>
      <c r="H188" s="47"/>
      <c r="I188" s="76"/>
      <c r="J188" s="76"/>
      <c r="K188" s="76"/>
      <c r="L188" s="76"/>
      <c r="M188" s="76"/>
      <c r="N188" s="76"/>
      <c r="O188" s="76"/>
      <c r="P188" s="76"/>
      <c r="Q188" s="123"/>
      <c r="R188" s="23" t="s">
        <v>37</v>
      </c>
      <c r="S188" s="149">
        <f>+C202</f>
        <v>5</v>
      </c>
    </row>
    <row r="189" spans="1:18" s="148" customFormat="1" ht="24.75" customHeight="1">
      <c r="A189" s="53" t="s">
        <v>154</v>
      </c>
      <c r="B189" s="51">
        <f>C189*1.35</f>
        <v>2.7</v>
      </c>
      <c r="C189" s="51">
        <v>2</v>
      </c>
      <c r="D189" s="14"/>
      <c r="E189" s="40"/>
      <c r="F189" s="40"/>
      <c r="G189" s="40"/>
      <c r="H189" s="67"/>
      <c r="I189" s="92"/>
      <c r="J189" s="92"/>
      <c r="K189" s="92"/>
      <c r="L189" s="92"/>
      <c r="M189" s="92"/>
      <c r="N189" s="92"/>
      <c r="O189" s="92"/>
      <c r="P189" s="92"/>
      <c r="Q189" s="123"/>
      <c r="R189" s="24" t="s">
        <v>100</v>
      </c>
    </row>
    <row r="190" spans="1:19" s="148" customFormat="1" ht="24.75" customHeight="1">
      <c r="A190" s="332" t="s">
        <v>267</v>
      </c>
      <c r="B190" s="332"/>
      <c r="C190" s="332"/>
      <c r="D190" s="143" t="s">
        <v>105</v>
      </c>
      <c r="E190" s="72">
        <v>7.8</v>
      </c>
      <c r="F190" s="72">
        <v>6.7</v>
      </c>
      <c r="G190" s="72">
        <v>15.8</v>
      </c>
      <c r="H190" s="8">
        <f>E190*4+F190*9+G190*4</f>
        <v>154.7</v>
      </c>
      <c r="I190" s="11">
        <v>4.8</v>
      </c>
      <c r="J190" s="11">
        <v>0.1</v>
      </c>
      <c r="K190" s="11">
        <v>0.02</v>
      </c>
      <c r="L190" s="11">
        <v>0.37</v>
      </c>
      <c r="M190" s="11">
        <v>39.3</v>
      </c>
      <c r="N190" s="11">
        <v>118.47</v>
      </c>
      <c r="O190" s="11">
        <v>0.8</v>
      </c>
      <c r="P190" s="11">
        <v>0.98</v>
      </c>
      <c r="Q190" s="123"/>
      <c r="R190" s="23" t="s">
        <v>38</v>
      </c>
      <c r="S190" s="179">
        <f>C201+C207+C210+C166+C168</f>
        <v>21</v>
      </c>
    </row>
    <row r="191" spans="1:19" s="148" customFormat="1" ht="24.75" customHeight="1">
      <c r="A191" s="52" t="s">
        <v>146</v>
      </c>
      <c r="B191" s="9">
        <v>30</v>
      </c>
      <c r="C191" s="48">
        <v>26</v>
      </c>
      <c r="D191" s="238"/>
      <c r="E191" s="87"/>
      <c r="F191" s="87"/>
      <c r="G191" s="87"/>
      <c r="H191" s="238"/>
      <c r="I191" s="11"/>
      <c r="J191" s="11"/>
      <c r="K191" s="11"/>
      <c r="L191" s="11"/>
      <c r="M191" s="11"/>
      <c r="N191" s="11"/>
      <c r="O191" s="11"/>
      <c r="P191" s="11"/>
      <c r="Q191" s="123"/>
      <c r="R191" s="23" t="s">
        <v>30</v>
      </c>
      <c r="S191" s="149">
        <f>C188</f>
        <v>5</v>
      </c>
    </row>
    <row r="192" spans="1:19" s="148" customFormat="1" ht="24.75" customHeight="1">
      <c r="A192" s="224" t="s">
        <v>282</v>
      </c>
      <c r="B192" s="39">
        <f>C192*1.038</f>
        <v>19.722</v>
      </c>
      <c r="C192" s="15">
        <v>19</v>
      </c>
      <c r="D192" s="238"/>
      <c r="E192" s="87"/>
      <c r="F192" s="87"/>
      <c r="G192" s="87"/>
      <c r="H192" s="238"/>
      <c r="I192" s="11"/>
      <c r="J192" s="11"/>
      <c r="K192" s="11"/>
      <c r="L192" s="11"/>
      <c r="M192" s="11"/>
      <c r="N192" s="11"/>
      <c r="O192" s="11"/>
      <c r="P192" s="11"/>
      <c r="Q192" s="123"/>
      <c r="R192" s="24" t="s">
        <v>39</v>
      </c>
      <c r="S192" s="191">
        <f>C164</f>
        <v>110</v>
      </c>
    </row>
    <row r="193" spans="1:19" s="148" customFormat="1" ht="24.75" customHeight="1">
      <c r="A193" s="111" t="s">
        <v>57</v>
      </c>
      <c r="B193" s="64">
        <f>C193*1.33</f>
        <v>39.900000000000006</v>
      </c>
      <c r="C193" s="14">
        <v>30</v>
      </c>
      <c r="D193" s="14"/>
      <c r="E193" s="10"/>
      <c r="F193" s="10"/>
      <c r="G193" s="10"/>
      <c r="H193" s="8"/>
      <c r="I193" s="11"/>
      <c r="J193" s="11"/>
      <c r="K193" s="11"/>
      <c r="L193" s="11"/>
      <c r="M193" s="11"/>
      <c r="N193" s="11"/>
      <c r="O193" s="11"/>
      <c r="P193" s="11"/>
      <c r="Q193" s="123"/>
      <c r="R193" s="96" t="s">
        <v>162</v>
      </c>
      <c r="S193" s="149"/>
    </row>
    <row r="194" spans="1:19" s="148" customFormat="1" ht="24.75" customHeight="1" thickBot="1">
      <c r="A194" s="111" t="s">
        <v>58</v>
      </c>
      <c r="B194" s="48">
        <f>C194*1.43</f>
        <v>42.9</v>
      </c>
      <c r="C194" s="31">
        <v>30</v>
      </c>
      <c r="D194" s="14"/>
      <c r="E194" s="10"/>
      <c r="F194" s="10"/>
      <c r="G194" s="10"/>
      <c r="H194" s="8"/>
      <c r="I194" s="11"/>
      <c r="J194" s="11"/>
      <c r="K194" s="11"/>
      <c r="L194" s="11"/>
      <c r="M194" s="11"/>
      <c r="N194" s="11"/>
      <c r="O194" s="11"/>
      <c r="P194" s="11"/>
      <c r="Q194" s="123"/>
      <c r="R194" s="97" t="s">
        <v>141</v>
      </c>
      <c r="S194" s="148">
        <v>3</v>
      </c>
    </row>
    <row r="195" spans="1:19" s="148" customFormat="1" ht="24.75" customHeight="1">
      <c r="A195" s="53" t="s">
        <v>59</v>
      </c>
      <c r="B195" s="48">
        <f>C195*1.54</f>
        <v>46.2</v>
      </c>
      <c r="C195" s="31">
        <v>30</v>
      </c>
      <c r="D195" s="14"/>
      <c r="E195" s="10"/>
      <c r="F195" s="10"/>
      <c r="G195" s="10"/>
      <c r="H195" s="8"/>
      <c r="I195" s="11"/>
      <c r="J195" s="11"/>
      <c r="K195" s="11"/>
      <c r="L195" s="11"/>
      <c r="M195" s="11"/>
      <c r="N195" s="11"/>
      <c r="O195" s="11"/>
      <c r="P195" s="11"/>
      <c r="Q195" s="123"/>
      <c r="R195" s="32" t="s">
        <v>187</v>
      </c>
      <c r="S195" s="193"/>
    </row>
    <row r="196" spans="1:17" s="148" customFormat="1" ht="24.75" customHeight="1">
      <c r="A196" s="53" t="s">
        <v>60</v>
      </c>
      <c r="B196" s="48">
        <f>C196*1.67</f>
        <v>50.099999999999994</v>
      </c>
      <c r="C196" s="31">
        <v>30</v>
      </c>
      <c r="D196" s="14"/>
      <c r="E196" s="10"/>
      <c r="F196" s="10"/>
      <c r="G196" s="10"/>
      <c r="H196" s="8"/>
      <c r="I196" s="11"/>
      <c r="J196" s="11"/>
      <c r="K196" s="11"/>
      <c r="L196" s="11"/>
      <c r="M196" s="11"/>
      <c r="N196" s="11"/>
      <c r="O196" s="11"/>
      <c r="P196" s="11"/>
      <c r="Q196" s="123"/>
    </row>
    <row r="197" spans="1:17" s="148" customFormat="1" ht="24.75" customHeight="1">
      <c r="A197" s="53" t="s">
        <v>68</v>
      </c>
      <c r="B197" s="48">
        <f>C197*1.25</f>
        <v>62.5</v>
      </c>
      <c r="C197" s="48">
        <v>50</v>
      </c>
      <c r="D197" s="64"/>
      <c r="E197" s="87"/>
      <c r="F197" s="40"/>
      <c r="G197" s="40"/>
      <c r="H197" s="64"/>
      <c r="I197" s="11"/>
      <c r="J197" s="11"/>
      <c r="K197" s="11"/>
      <c r="L197" s="11"/>
      <c r="M197" s="11"/>
      <c r="N197" s="11"/>
      <c r="O197" s="11"/>
      <c r="P197" s="11"/>
      <c r="Q197" s="123"/>
    </row>
    <row r="198" spans="1:17" s="148" customFormat="1" ht="24.75" customHeight="1">
      <c r="A198" s="53" t="s">
        <v>61</v>
      </c>
      <c r="B198" s="48">
        <f>C198*1.25</f>
        <v>16.25</v>
      </c>
      <c r="C198" s="48">
        <v>13</v>
      </c>
      <c r="D198" s="64"/>
      <c r="E198" s="87"/>
      <c r="F198" s="40"/>
      <c r="G198" s="40"/>
      <c r="H198" s="64"/>
      <c r="I198" s="11"/>
      <c r="J198" s="11"/>
      <c r="K198" s="11"/>
      <c r="L198" s="11"/>
      <c r="M198" s="11"/>
      <c r="N198" s="11"/>
      <c r="O198" s="11"/>
      <c r="P198" s="11"/>
      <c r="Q198" s="123"/>
    </row>
    <row r="199" spans="1:17" s="148" customFormat="1" ht="24.75" customHeight="1">
      <c r="A199" s="111" t="s">
        <v>53</v>
      </c>
      <c r="B199" s="112">
        <f>C199*1.33</f>
        <v>17.29</v>
      </c>
      <c r="C199" s="112">
        <v>13</v>
      </c>
      <c r="D199" s="64"/>
      <c r="E199" s="87"/>
      <c r="F199" s="40"/>
      <c r="G199" s="40"/>
      <c r="H199" s="64"/>
      <c r="I199" s="11"/>
      <c r="J199" s="11"/>
      <c r="K199" s="11"/>
      <c r="L199" s="11"/>
      <c r="M199" s="11"/>
      <c r="N199" s="11"/>
      <c r="O199" s="11"/>
      <c r="P199" s="11"/>
      <c r="Q199" s="123"/>
    </row>
    <row r="200" spans="1:17" s="148" customFormat="1" ht="24.75" customHeight="1">
      <c r="A200" s="53" t="s">
        <v>62</v>
      </c>
      <c r="B200" s="48">
        <f>C200*1.19</f>
        <v>11.899999999999999</v>
      </c>
      <c r="C200" s="48">
        <v>10</v>
      </c>
      <c r="D200" s="64"/>
      <c r="E200" s="87"/>
      <c r="F200" s="40"/>
      <c r="G200" s="40"/>
      <c r="H200" s="64"/>
      <c r="I200" s="11"/>
      <c r="J200" s="11"/>
      <c r="K200" s="11"/>
      <c r="L200" s="11"/>
      <c r="M200" s="11"/>
      <c r="N200" s="11"/>
      <c r="O200" s="11"/>
      <c r="P200" s="11"/>
      <c r="Q200" s="123"/>
    </row>
    <row r="201" spans="1:17" s="148" customFormat="1" ht="24.75" customHeight="1">
      <c r="A201" s="60" t="s">
        <v>103</v>
      </c>
      <c r="B201" s="47">
        <v>4</v>
      </c>
      <c r="C201" s="47">
        <v>4</v>
      </c>
      <c r="D201" s="47"/>
      <c r="E201" s="167"/>
      <c r="F201" s="28"/>
      <c r="G201" s="28"/>
      <c r="H201" s="47"/>
      <c r="I201" s="11"/>
      <c r="J201" s="11"/>
      <c r="K201" s="11"/>
      <c r="L201" s="11"/>
      <c r="M201" s="11"/>
      <c r="N201" s="11"/>
      <c r="O201" s="11"/>
      <c r="P201" s="11"/>
      <c r="Q201" s="123"/>
    </row>
    <row r="202" spans="1:17" s="148" customFormat="1" ht="24.75" customHeight="1">
      <c r="A202" s="65" t="s">
        <v>63</v>
      </c>
      <c r="B202" s="67">
        <v>5</v>
      </c>
      <c r="C202" s="67">
        <v>5</v>
      </c>
      <c r="D202" s="67"/>
      <c r="E202" s="72"/>
      <c r="F202" s="72"/>
      <c r="G202" s="72"/>
      <c r="H202" s="8"/>
      <c r="I202" s="11"/>
      <c r="J202" s="11"/>
      <c r="K202" s="11"/>
      <c r="L202" s="11"/>
      <c r="M202" s="11"/>
      <c r="N202" s="11"/>
      <c r="O202" s="11"/>
      <c r="P202" s="11"/>
      <c r="Q202" s="123"/>
    </row>
    <row r="203" spans="1:17" s="148" customFormat="1" ht="24.75" customHeight="1">
      <c r="A203" s="53" t="s">
        <v>154</v>
      </c>
      <c r="B203" s="51">
        <f>C203*1.35</f>
        <v>2.7</v>
      </c>
      <c r="C203" s="51">
        <v>2</v>
      </c>
      <c r="D203" s="67"/>
      <c r="E203" s="40"/>
      <c r="F203" s="40"/>
      <c r="G203" s="40"/>
      <c r="H203" s="67"/>
      <c r="I203" s="92"/>
      <c r="J203" s="92"/>
      <c r="K203" s="92"/>
      <c r="L203" s="92"/>
      <c r="M203" s="92"/>
      <c r="N203" s="92"/>
      <c r="O203" s="92"/>
      <c r="P203" s="92"/>
      <c r="Q203" s="123"/>
    </row>
    <row r="204" spans="1:17" s="148" customFormat="1" ht="24.75" customHeight="1">
      <c r="A204" s="53" t="s">
        <v>190</v>
      </c>
      <c r="B204" s="51">
        <v>0.1</v>
      </c>
      <c r="C204" s="51">
        <v>0.1</v>
      </c>
      <c r="D204" s="67"/>
      <c r="E204" s="40"/>
      <c r="F204" s="40"/>
      <c r="G204" s="40"/>
      <c r="H204" s="67"/>
      <c r="I204" s="92"/>
      <c r="J204" s="92"/>
      <c r="K204" s="92"/>
      <c r="L204" s="92"/>
      <c r="M204" s="92"/>
      <c r="N204" s="92"/>
      <c r="O204" s="92"/>
      <c r="P204" s="92"/>
      <c r="Q204" s="123"/>
    </row>
    <row r="205" spans="1:17" s="148" customFormat="1" ht="24.75" customHeight="1">
      <c r="A205" s="332" t="s">
        <v>234</v>
      </c>
      <c r="B205" s="332"/>
      <c r="C205" s="332"/>
      <c r="D205" s="106" t="s">
        <v>230</v>
      </c>
      <c r="E205" s="72">
        <v>8.5</v>
      </c>
      <c r="F205" s="72">
        <v>10.3</v>
      </c>
      <c r="G205" s="72">
        <v>0.4</v>
      </c>
      <c r="H205" s="8">
        <f>E205*4+F205*9+G205*4</f>
        <v>128.3</v>
      </c>
      <c r="I205" s="11">
        <v>0.1</v>
      </c>
      <c r="J205" s="11">
        <v>0.1</v>
      </c>
      <c r="K205" s="11">
        <v>0.1</v>
      </c>
      <c r="L205" s="11">
        <v>0.022222222222222223</v>
      </c>
      <c r="M205" s="11">
        <v>48.43333333333333</v>
      </c>
      <c r="N205" s="11">
        <v>201.73333333333332</v>
      </c>
      <c r="O205" s="11">
        <v>17.11111111111111</v>
      </c>
      <c r="P205" s="11">
        <v>0.7333333333333333</v>
      </c>
      <c r="Q205" s="123"/>
    </row>
    <row r="206" spans="1:17" s="148" customFormat="1" ht="24.75" customHeight="1">
      <c r="A206" s="61" t="s">
        <v>274</v>
      </c>
      <c r="B206" s="57">
        <v>102</v>
      </c>
      <c r="C206" s="112">
        <v>100</v>
      </c>
      <c r="D206" s="6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23"/>
    </row>
    <row r="207" spans="1:18" s="148" customFormat="1" ht="24.75" customHeight="1">
      <c r="A207" s="60" t="s">
        <v>103</v>
      </c>
      <c r="B207" s="47">
        <v>5</v>
      </c>
      <c r="C207" s="47">
        <v>5</v>
      </c>
      <c r="D207" s="10"/>
      <c r="E207" s="8"/>
      <c r="F207" s="14"/>
      <c r="G207" s="14"/>
      <c r="H207" s="14"/>
      <c r="I207" s="76"/>
      <c r="J207" s="76"/>
      <c r="K207" s="76"/>
      <c r="L207" s="76"/>
      <c r="M207" s="76"/>
      <c r="N207" s="76"/>
      <c r="O207" s="76"/>
      <c r="P207" s="76"/>
      <c r="Q207" s="123"/>
      <c r="R207" s="148" t="s">
        <v>14</v>
      </c>
    </row>
    <row r="208" spans="1:19" s="148" customFormat="1" ht="24.75" customHeight="1">
      <c r="A208" s="307" t="s">
        <v>239</v>
      </c>
      <c r="B208" s="307"/>
      <c r="C208" s="307"/>
      <c r="D208" s="143">
        <v>180</v>
      </c>
      <c r="E208" s="10">
        <v>3.1</v>
      </c>
      <c r="F208" s="10">
        <v>2.9</v>
      </c>
      <c r="G208" s="10">
        <v>38.7</v>
      </c>
      <c r="H208" s="8">
        <f>E208*4+F208*9+G208*4</f>
        <v>193.3</v>
      </c>
      <c r="I208" s="11">
        <v>0</v>
      </c>
      <c r="J208" s="11">
        <v>0.06</v>
      </c>
      <c r="K208" s="11">
        <v>0.12</v>
      </c>
      <c r="L208" s="11">
        <v>0.97</v>
      </c>
      <c r="M208" s="11">
        <v>21.91</v>
      </c>
      <c r="N208" s="11">
        <v>58.29</v>
      </c>
      <c r="O208" s="11">
        <v>8.22</v>
      </c>
      <c r="P208" s="11">
        <v>0.85</v>
      </c>
      <c r="Q208" s="123"/>
      <c r="R208" s="23" t="s">
        <v>40</v>
      </c>
      <c r="S208" s="148">
        <f>D286+D243</f>
        <v>70</v>
      </c>
    </row>
    <row r="209" spans="1:19" s="148" customFormat="1" ht="24.75" customHeight="1">
      <c r="A209" s="53" t="s">
        <v>71</v>
      </c>
      <c r="B209" s="48">
        <v>63</v>
      </c>
      <c r="C209" s="48">
        <v>63</v>
      </c>
      <c r="D209" s="67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123"/>
      <c r="R209" s="24" t="s">
        <v>41</v>
      </c>
      <c r="S209" s="149">
        <f>C234+D284++D241</f>
        <v>120</v>
      </c>
    </row>
    <row r="210" spans="1:19" s="148" customFormat="1" ht="24.75" customHeight="1">
      <c r="A210" s="60" t="s">
        <v>103</v>
      </c>
      <c r="B210" s="47">
        <v>4</v>
      </c>
      <c r="C210" s="47">
        <v>4</v>
      </c>
      <c r="D210" s="67"/>
      <c r="E210" s="28"/>
      <c r="F210" s="28"/>
      <c r="G210" s="28"/>
      <c r="H210" s="47"/>
      <c r="I210" s="46"/>
      <c r="J210" s="46"/>
      <c r="K210" s="46"/>
      <c r="L210" s="46"/>
      <c r="M210" s="46"/>
      <c r="N210" s="46"/>
      <c r="O210" s="46"/>
      <c r="P210" s="46"/>
      <c r="Q210" s="123"/>
      <c r="R210" s="24" t="s">
        <v>97</v>
      </c>
      <c r="S210" s="191"/>
    </row>
    <row r="211" spans="1:19" s="148" customFormat="1" ht="24.75" customHeight="1">
      <c r="A211" s="211" t="s">
        <v>246</v>
      </c>
      <c r="B211" s="143">
        <v>200</v>
      </c>
      <c r="C211" s="143">
        <v>200</v>
      </c>
      <c r="D211" s="143">
        <v>200</v>
      </c>
      <c r="E211" s="10">
        <v>0.5</v>
      </c>
      <c r="F211" s="10">
        <v>0.2</v>
      </c>
      <c r="G211" s="10">
        <v>22</v>
      </c>
      <c r="H211" s="8">
        <f>G211*4+F211*9+E211*4</f>
        <v>91.8</v>
      </c>
      <c r="I211" s="11">
        <v>4.444444444444445</v>
      </c>
      <c r="J211" s="11">
        <v>0.022222222222222223</v>
      </c>
      <c r="K211" s="11">
        <v>0</v>
      </c>
      <c r="L211" s="11">
        <v>1</v>
      </c>
      <c r="M211" s="11">
        <v>18.88888888888889</v>
      </c>
      <c r="N211" s="11">
        <v>27.77777777777778</v>
      </c>
      <c r="O211" s="11">
        <v>12.222222222222221</v>
      </c>
      <c r="P211" s="11">
        <v>0.3333333333333333</v>
      </c>
      <c r="Q211" s="123"/>
      <c r="R211" s="25" t="s">
        <v>98</v>
      </c>
      <c r="S211" s="149">
        <f>C221+C277</f>
        <v>78</v>
      </c>
    </row>
    <row r="212" spans="1:19" s="148" customFormat="1" ht="24.75" customHeight="1">
      <c r="A212" s="307" t="s">
        <v>127</v>
      </c>
      <c r="B212" s="310"/>
      <c r="C212" s="310"/>
      <c r="D212" s="143">
        <v>60</v>
      </c>
      <c r="E212" s="10">
        <v>4.56</v>
      </c>
      <c r="F212" s="10">
        <v>0.48</v>
      </c>
      <c r="G212" s="10">
        <v>29.52</v>
      </c>
      <c r="H212" s="8">
        <v>141</v>
      </c>
      <c r="I212" s="11">
        <v>0</v>
      </c>
      <c r="J212" s="11">
        <v>0.066</v>
      </c>
      <c r="K212" s="11">
        <v>0</v>
      </c>
      <c r="L212" s="11">
        <v>0.66</v>
      </c>
      <c r="M212" s="11">
        <v>12</v>
      </c>
      <c r="N212" s="11">
        <v>39</v>
      </c>
      <c r="O212" s="11">
        <v>8.4</v>
      </c>
      <c r="P212" s="11">
        <v>0.66</v>
      </c>
      <c r="Q212" s="123"/>
      <c r="R212" s="25" t="s">
        <v>213</v>
      </c>
      <c r="S212" s="149"/>
    </row>
    <row r="213" spans="1:19" s="148" customFormat="1" ht="24.75" customHeight="1">
      <c r="A213" s="307" t="s">
        <v>119</v>
      </c>
      <c r="B213" s="307"/>
      <c r="C213" s="307"/>
      <c r="D213" s="143">
        <v>60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23"/>
      <c r="R213" s="24" t="s">
        <v>29</v>
      </c>
      <c r="S213" s="149">
        <f>C264</f>
        <v>50</v>
      </c>
    </row>
    <row r="214" spans="1:19" s="148" customFormat="1" ht="24.75" customHeight="1">
      <c r="A214" s="307" t="s">
        <v>40</v>
      </c>
      <c r="B214" s="310"/>
      <c r="C214" s="310"/>
      <c r="D214" s="143">
        <v>50</v>
      </c>
      <c r="E214" s="10">
        <v>3.3</v>
      </c>
      <c r="F214" s="10">
        <v>0.6</v>
      </c>
      <c r="G214" s="10">
        <v>16.7</v>
      </c>
      <c r="H214" s="8">
        <v>87</v>
      </c>
      <c r="I214" s="11">
        <v>0</v>
      </c>
      <c r="J214" s="11">
        <v>0.09</v>
      </c>
      <c r="K214" s="11">
        <v>0</v>
      </c>
      <c r="L214" s="11">
        <v>0.7000000000000001</v>
      </c>
      <c r="M214" s="11">
        <v>17.5</v>
      </c>
      <c r="N214" s="11">
        <v>79</v>
      </c>
      <c r="O214" s="11">
        <v>23.5</v>
      </c>
      <c r="P214" s="11">
        <v>1.9500000000000002</v>
      </c>
      <c r="Q214" s="123"/>
      <c r="R214" s="24" t="s">
        <v>31</v>
      </c>
      <c r="S214" s="179">
        <f>+C266+C267+C269+C270+C258+C279+C280+D245+C281</f>
        <v>168</v>
      </c>
    </row>
    <row r="215" spans="1:19" s="148" customFormat="1" ht="24.75" customHeight="1">
      <c r="A215" s="325" t="s">
        <v>26</v>
      </c>
      <c r="B215" s="326"/>
      <c r="C215" s="326"/>
      <c r="D215" s="326"/>
      <c r="E215" s="30">
        <f aca="true" t="shared" si="8" ref="E215:P215">E162+E182</f>
        <v>57.82000000000001</v>
      </c>
      <c r="F215" s="30">
        <f t="shared" si="8"/>
        <v>51.14</v>
      </c>
      <c r="G215" s="30">
        <f t="shared" si="8"/>
        <v>217.08</v>
      </c>
      <c r="H215" s="30">
        <f t="shared" si="8"/>
        <v>1562.6999999999998</v>
      </c>
      <c r="I215" s="30">
        <f t="shared" si="8"/>
        <v>13.424444444444445</v>
      </c>
      <c r="J215" s="30">
        <f t="shared" si="8"/>
        <v>0.8047222222222222</v>
      </c>
      <c r="K215" s="30">
        <f t="shared" si="8"/>
        <v>0.279</v>
      </c>
      <c r="L215" s="30">
        <f t="shared" si="8"/>
        <v>7.834222222222222</v>
      </c>
      <c r="M215" s="30">
        <f t="shared" si="8"/>
        <v>419.5522222222222</v>
      </c>
      <c r="N215" s="30">
        <f t="shared" si="8"/>
        <v>839.7261111111111</v>
      </c>
      <c r="O215" s="30">
        <f t="shared" si="8"/>
        <v>165.8358333333333</v>
      </c>
      <c r="P215" s="30">
        <f t="shared" si="8"/>
        <v>10.293166666666668</v>
      </c>
      <c r="Q215" s="123"/>
      <c r="R215" s="24" t="s">
        <v>28</v>
      </c>
      <c r="S215" s="148">
        <f>+D283</f>
        <v>200</v>
      </c>
    </row>
    <row r="216" spans="1:18" s="148" customFormat="1" ht="24.75" customHeight="1">
      <c r="A216" s="329" t="s">
        <v>14</v>
      </c>
      <c r="B216" s="329"/>
      <c r="C216" s="329"/>
      <c r="D216" s="329"/>
      <c r="E216" s="329"/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9"/>
      <c r="Q216" s="123"/>
      <c r="R216" s="24" t="s">
        <v>32</v>
      </c>
    </row>
    <row r="217" spans="1:19" s="148" customFormat="1" ht="24.75" customHeight="1">
      <c r="A217" s="311" t="s">
        <v>1</v>
      </c>
      <c r="B217" s="319" t="s">
        <v>2</v>
      </c>
      <c r="C217" s="319" t="s">
        <v>3</v>
      </c>
      <c r="D217" s="334" t="s">
        <v>4</v>
      </c>
      <c r="E217" s="334"/>
      <c r="F217" s="334"/>
      <c r="G217" s="334"/>
      <c r="H217" s="334"/>
      <c r="I217" s="318" t="s">
        <v>215</v>
      </c>
      <c r="J217" s="318"/>
      <c r="K217" s="318"/>
      <c r="L217" s="318"/>
      <c r="M217" s="318" t="s">
        <v>220</v>
      </c>
      <c r="N217" s="318"/>
      <c r="O217" s="318"/>
      <c r="P217" s="318"/>
      <c r="Q217" s="123"/>
      <c r="R217" s="24" t="s">
        <v>83</v>
      </c>
      <c r="S217" s="148">
        <f>C282</f>
        <v>200</v>
      </c>
    </row>
    <row r="218" spans="1:19" s="148" customFormat="1" ht="24.75" customHeight="1">
      <c r="A218" s="311"/>
      <c r="B218" s="311"/>
      <c r="C218" s="311"/>
      <c r="D218" s="226" t="s">
        <v>5</v>
      </c>
      <c r="E218" s="227" t="s">
        <v>6</v>
      </c>
      <c r="F218" s="227" t="s">
        <v>7</v>
      </c>
      <c r="G218" s="227" t="s">
        <v>8</v>
      </c>
      <c r="H218" s="228" t="s">
        <v>9</v>
      </c>
      <c r="I218" s="261" t="s">
        <v>216</v>
      </c>
      <c r="J218" s="261" t="s">
        <v>217</v>
      </c>
      <c r="K218" s="241" t="s">
        <v>218</v>
      </c>
      <c r="L218" s="241" t="s">
        <v>219</v>
      </c>
      <c r="M218" s="161" t="s">
        <v>221</v>
      </c>
      <c r="N218" s="161" t="s">
        <v>222</v>
      </c>
      <c r="O218" s="161" t="s">
        <v>223</v>
      </c>
      <c r="P218" s="161" t="s">
        <v>224</v>
      </c>
      <c r="Q218" s="123"/>
      <c r="R218" s="24" t="s">
        <v>27</v>
      </c>
      <c r="S218" s="149">
        <f>C224+C239</f>
        <v>18</v>
      </c>
    </row>
    <row r="219" spans="1:19" s="148" customFormat="1" ht="24.75" customHeight="1">
      <c r="A219" s="325" t="s">
        <v>10</v>
      </c>
      <c r="B219" s="325"/>
      <c r="C219" s="325"/>
      <c r="D219" s="325"/>
      <c r="E219" s="44">
        <f aca="true" t="shared" si="9" ref="E219:P219">E220+E233+E236+E240+E241+E243</f>
        <v>19.26</v>
      </c>
      <c r="F219" s="44">
        <f t="shared" si="9"/>
        <v>25.159999999999997</v>
      </c>
      <c r="G219" s="44">
        <f t="shared" si="9"/>
        <v>98.16</v>
      </c>
      <c r="H219" s="44">
        <f t="shared" si="9"/>
        <v>697</v>
      </c>
      <c r="I219" s="44">
        <f t="shared" si="9"/>
        <v>2.1900000000000004</v>
      </c>
      <c r="J219" s="44">
        <f t="shared" si="9"/>
        <v>0.22000000000000003</v>
      </c>
      <c r="K219" s="44">
        <f t="shared" si="9"/>
        <v>0.21</v>
      </c>
      <c r="L219" s="44">
        <f t="shared" si="9"/>
        <v>0.8280000000000001</v>
      </c>
      <c r="M219" s="44">
        <f t="shared" si="9"/>
        <v>529.31</v>
      </c>
      <c r="N219" s="44">
        <f t="shared" si="9"/>
        <v>547.6999999999999</v>
      </c>
      <c r="O219" s="44">
        <f t="shared" si="9"/>
        <v>52.86</v>
      </c>
      <c r="P219" s="44">
        <f t="shared" si="9"/>
        <v>2.19</v>
      </c>
      <c r="Q219" s="123"/>
      <c r="R219" s="24" t="s">
        <v>33</v>
      </c>
      <c r="S219" s="181"/>
    </row>
    <row r="220" spans="1:18" s="148" customFormat="1" ht="24.75" customHeight="1">
      <c r="A220" s="309" t="s">
        <v>277</v>
      </c>
      <c r="B220" s="309"/>
      <c r="C220" s="309"/>
      <c r="D220" s="68" t="s">
        <v>46</v>
      </c>
      <c r="E220" s="10">
        <v>7</v>
      </c>
      <c r="F220" s="10">
        <v>7.2</v>
      </c>
      <c r="G220" s="10">
        <v>34</v>
      </c>
      <c r="H220" s="8">
        <f>E220*4+F220*9+G220*4</f>
        <v>228.8</v>
      </c>
      <c r="I220" s="11">
        <v>1</v>
      </c>
      <c r="J220" s="11">
        <v>0.1</v>
      </c>
      <c r="K220" s="137">
        <v>0.1</v>
      </c>
      <c r="L220" s="137">
        <v>0</v>
      </c>
      <c r="M220" s="11">
        <v>272.22</v>
      </c>
      <c r="N220" s="137">
        <v>286.3</v>
      </c>
      <c r="O220" s="11">
        <v>20.49</v>
      </c>
      <c r="P220" s="11">
        <v>0.5</v>
      </c>
      <c r="Q220" s="123"/>
      <c r="R220" s="23" t="s">
        <v>185</v>
      </c>
    </row>
    <row r="221" spans="1:18" s="148" customFormat="1" ht="24.75" customHeight="1">
      <c r="A221" s="53" t="s">
        <v>75</v>
      </c>
      <c r="B221" s="3">
        <v>25</v>
      </c>
      <c r="C221" s="3">
        <v>25</v>
      </c>
      <c r="D221" s="67"/>
      <c r="E221" s="40"/>
      <c r="F221" s="40"/>
      <c r="G221" s="40"/>
      <c r="H221" s="64"/>
      <c r="I221" s="119"/>
      <c r="J221" s="119"/>
      <c r="K221" s="119"/>
      <c r="L221" s="119"/>
      <c r="M221" s="119"/>
      <c r="N221" s="119"/>
      <c r="O221" s="119"/>
      <c r="P221" s="119"/>
      <c r="Q221" s="123"/>
      <c r="R221" s="24" t="s">
        <v>34</v>
      </c>
    </row>
    <row r="222" spans="1:19" s="148" customFormat="1" ht="24.75" customHeight="1">
      <c r="A222" s="7" t="s">
        <v>86</v>
      </c>
      <c r="B222" s="13">
        <v>190</v>
      </c>
      <c r="C222" s="13">
        <v>190</v>
      </c>
      <c r="D222" s="14"/>
      <c r="E222" s="28"/>
      <c r="F222" s="28"/>
      <c r="G222" s="28"/>
      <c r="H222" s="47"/>
      <c r="I222" s="46"/>
      <c r="J222" s="46"/>
      <c r="K222" s="46"/>
      <c r="L222" s="46"/>
      <c r="M222" s="46"/>
      <c r="N222" s="46"/>
      <c r="O222" s="46"/>
      <c r="P222" s="46"/>
      <c r="Q222" s="123"/>
      <c r="R222" s="24" t="s">
        <v>99</v>
      </c>
      <c r="S222" s="149"/>
    </row>
    <row r="223" spans="1:19" s="148" customFormat="1" ht="24.75" customHeight="1">
      <c r="A223" s="16" t="s">
        <v>87</v>
      </c>
      <c r="B223" s="48">
        <v>1</v>
      </c>
      <c r="C223" s="48">
        <v>1</v>
      </c>
      <c r="D223" s="67"/>
      <c r="E223" s="40"/>
      <c r="F223" s="40"/>
      <c r="G223" s="40"/>
      <c r="H223" s="8"/>
      <c r="I223" s="11"/>
      <c r="J223" s="11"/>
      <c r="K223" s="11"/>
      <c r="L223" s="11"/>
      <c r="M223" s="11"/>
      <c r="N223" s="11"/>
      <c r="O223" s="11"/>
      <c r="P223" s="11"/>
      <c r="Q223" s="123"/>
      <c r="R223" s="23" t="s">
        <v>84</v>
      </c>
      <c r="S223" s="149">
        <f>C273</f>
        <v>73</v>
      </c>
    </row>
    <row r="224" spans="1:18" s="148" customFormat="1" ht="24.75" customHeight="1">
      <c r="A224" s="7" t="s">
        <v>48</v>
      </c>
      <c r="B224" s="13">
        <v>3</v>
      </c>
      <c r="C224" s="13">
        <v>3</v>
      </c>
      <c r="D224" s="14"/>
      <c r="E224" s="28"/>
      <c r="F224" s="28"/>
      <c r="G224" s="28"/>
      <c r="H224" s="47"/>
      <c r="I224" s="11"/>
      <c r="J224" s="11"/>
      <c r="K224" s="11"/>
      <c r="L224" s="11"/>
      <c r="M224" s="11"/>
      <c r="N224" s="11"/>
      <c r="O224" s="11"/>
      <c r="P224" s="11"/>
      <c r="Q224" s="123"/>
      <c r="R224" s="23" t="s">
        <v>85</v>
      </c>
    </row>
    <row r="225" spans="1:19" s="148" customFormat="1" ht="24.75" customHeight="1">
      <c r="A225" s="60" t="s">
        <v>103</v>
      </c>
      <c r="B225" s="14">
        <v>5</v>
      </c>
      <c r="C225" s="14">
        <v>5</v>
      </c>
      <c r="D225" s="14"/>
      <c r="E225" s="28"/>
      <c r="F225" s="28"/>
      <c r="G225" s="28"/>
      <c r="H225" s="47"/>
      <c r="I225" s="46"/>
      <c r="J225" s="46"/>
      <c r="K225" s="46"/>
      <c r="L225" s="46"/>
      <c r="M225" s="46"/>
      <c r="N225" s="46"/>
      <c r="O225" s="46"/>
      <c r="P225" s="46"/>
      <c r="Q225" s="188"/>
      <c r="R225" s="24" t="s">
        <v>35</v>
      </c>
      <c r="S225" s="149">
        <f>C253</f>
        <v>34</v>
      </c>
    </row>
    <row r="226" spans="1:19" s="148" customFormat="1" ht="24.75" customHeight="1">
      <c r="A226" s="346" t="s">
        <v>317</v>
      </c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188"/>
      <c r="R226" s="95" t="s">
        <v>161</v>
      </c>
      <c r="S226" s="149"/>
    </row>
    <row r="227" spans="1:19" s="148" customFormat="1" ht="24.75" customHeight="1">
      <c r="A227" s="308" t="s">
        <v>318</v>
      </c>
      <c r="B227" s="308"/>
      <c r="C227" s="308"/>
      <c r="D227" s="143" t="s">
        <v>46</v>
      </c>
      <c r="E227" s="10">
        <v>6.4</v>
      </c>
      <c r="F227" s="10">
        <v>7.2</v>
      </c>
      <c r="G227" s="10">
        <v>33.2</v>
      </c>
      <c r="H227" s="8">
        <f>E227*4+F227*9+G227*4</f>
        <v>223.20000000000002</v>
      </c>
      <c r="I227" s="137">
        <v>0.46</v>
      </c>
      <c r="J227" s="137">
        <v>0.15</v>
      </c>
      <c r="K227" s="137">
        <v>0.1</v>
      </c>
      <c r="L227" s="137">
        <v>0</v>
      </c>
      <c r="M227" s="137">
        <v>259.08</v>
      </c>
      <c r="N227" s="137">
        <v>286.3</v>
      </c>
      <c r="O227" s="137">
        <v>15.6</v>
      </c>
      <c r="P227" s="137">
        <v>0.9</v>
      </c>
      <c r="Q227" s="188"/>
      <c r="R227" s="26" t="s">
        <v>211</v>
      </c>
      <c r="S227" s="149">
        <f>C222+C238</f>
        <v>240</v>
      </c>
    </row>
    <row r="228" spans="1:19" s="148" customFormat="1" ht="24.75" customHeight="1">
      <c r="A228" s="7" t="s">
        <v>319</v>
      </c>
      <c r="B228" s="13">
        <v>25</v>
      </c>
      <c r="C228" s="13">
        <v>25</v>
      </c>
      <c r="D228" s="143"/>
      <c r="E228" s="10"/>
      <c r="F228" s="10"/>
      <c r="G228" s="10"/>
      <c r="H228" s="8"/>
      <c r="I228" s="137"/>
      <c r="J228" s="137"/>
      <c r="K228" s="137"/>
      <c r="L228" s="137"/>
      <c r="M228" s="137"/>
      <c r="N228" s="137"/>
      <c r="O228" s="137"/>
      <c r="P228" s="137"/>
      <c r="Q228" s="188"/>
      <c r="R228" s="26" t="s">
        <v>212</v>
      </c>
      <c r="S228" s="149">
        <f>D240</f>
        <v>150</v>
      </c>
    </row>
    <row r="229" spans="1:19" s="148" customFormat="1" ht="24.75" customHeight="1">
      <c r="A229" s="60" t="s">
        <v>86</v>
      </c>
      <c r="B229" s="13">
        <v>182</v>
      </c>
      <c r="C229" s="13">
        <v>182</v>
      </c>
      <c r="D229" s="143"/>
      <c r="E229" s="10"/>
      <c r="F229" s="10"/>
      <c r="G229" s="10"/>
      <c r="H229" s="8"/>
      <c r="I229" s="137"/>
      <c r="J229" s="137"/>
      <c r="K229" s="137"/>
      <c r="L229" s="137"/>
      <c r="M229" s="137"/>
      <c r="N229" s="137"/>
      <c r="O229" s="137"/>
      <c r="P229" s="137"/>
      <c r="Q229" s="188"/>
      <c r="R229" s="23" t="s">
        <v>36</v>
      </c>
      <c r="S229" s="149"/>
    </row>
    <row r="230" spans="1:19" s="148" customFormat="1" ht="24.75" customHeight="1">
      <c r="A230" s="84" t="s">
        <v>87</v>
      </c>
      <c r="B230" s="14">
        <v>1</v>
      </c>
      <c r="C230" s="14">
        <v>1</v>
      </c>
      <c r="D230" s="143"/>
      <c r="E230" s="10"/>
      <c r="F230" s="10"/>
      <c r="G230" s="10"/>
      <c r="H230" s="8"/>
      <c r="I230" s="137"/>
      <c r="J230" s="137"/>
      <c r="K230" s="137"/>
      <c r="L230" s="137"/>
      <c r="M230" s="137"/>
      <c r="N230" s="137"/>
      <c r="O230" s="137"/>
      <c r="P230" s="137"/>
      <c r="Q230" s="123">
        <v>3</v>
      </c>
      <c r="R230" s="23" t="s">
        <v>37</v>
      </c>
      <c r="S230" s="149"/>
    </row>
    <row r="231" spans="1:18" s="148" customFormat="1" ht="24.75" customHeight="1">
      <c r="A231" s="65" t="s">
        <v>48</v>
      </c>
      <c r="B231" s="67">
        <v>4</v>
      </c>
      <c r="C231" s="67">
        <v>4</v>
      </c>
      <c r="D231" s="67"/>
      <c r="E231" s="40"/>
      <c r="F231" s="40"/>
      <c r="G231" s="40"/>
      <c r="H231" s="64"/>
      <c r="I231" s="11"/>
      <c r="J231" s="11"/>
      <c r="K231" s="11"/>
      <c r="L231" s="11"/>
      <c r="M231" s="11"/>
      <c r="N231" s="11"/>
      <c r="O231" s="11"/>
      <c r="P231" s="11"/>
      <c r="Q231" s="188"/>
      <c r="R231" s="24" t="s">
        <v>100</v>
      </c>
    </row>
    <row r="232" spans="1:19" s="148" customFormat="1" ht="24.75" customHeight="1">
      <c r="A232" s="60" t="s">
        <v>103</v>
      </c>
      <c r="B232" s="14">
        <v>5</v>
      </c>
      <c r="C232" s="14">
        <v>5</v>
      </c>
      <c r="D232" s="14"/>
      <c r="E232" s="28"/>
      <c r="F232" s="28"/>
      <c r="G232" s="28"/>
      <c r="H232" s="47"/>
      <c r="I232" s="46"/>
      <c r="J232" s="46"/>
      <c r="K232" s="46"/>
      <c r="L232" s="46"/>
      <c r="M232" s="46"/>
      <c r="N232" s="46"/>
      <c r="O232" s="46"/>
      <c r="P232" s="46"/>
      <c r="Q232" s="188"/>
      <c r="R232" s="23" t="s">
        <v>38</v>
      </c>
      <c r="S232" s="179">
        <f>C225+C235</f>
        <v>15</v>
      </c>
    </row>
    <row r="233" spans="1:19" s="148" customFormat="1" ht="24.75" customHeight="1">
      <c r="A233" s="307" t="s">
        <v>109</v>
      </c>
      <c r="B233" s="307"/>
      <c r="C233" s="307"/>
      <c r="D233" s="79" t="s">
        <v>231</v>
      </c>
      <c r="E233" s="10">
        <v>1.6</v>
      </c>
      <c r="F233" s="10">
        <v>8.7</v>
      </c>
      <c r="G233" s="10">
        <v>9.8</v>
      </c>
      <c r="H233" s="70">
        <f>E233*4+F233*9+G233*4</f>
        <v>123.9</v>
      </c>
      <c r="I233" s="11">
        <v>0</v>
      </c>
      <c r="J233" s="11">
        <v>0.02</v>
      </c>
      <c r="K233" s="11">
        <v>0.08</v>
      </c>
      <c r="L233" s="11">
        <v>0.103</v>
      </c>
      <c r="M233" s="11">
        <v>6.4</v>
      </c>
      <c r="N233" s="11">
        <v>26.9</v>
      </c>
      <c r="O233" s="11">
        <v>6.12</v>
      </c>
      <c r="P233" s="11">
        <v>0.2</v>
      </c>
      <c r="Q233" s="188"/>
      <c r="R233" s="23" t="s">
        <v>30</v>
      </c>
      <c r="S233" s="149">
        <f>C268++B276</f>
        <v>12</v>
      </c>
    </row>
    <row r="234" spans="1:19" s="148" customFormat="1" ht="24.75" customHeight="1">
      <c r="A234" s="65" t="s">
        <v>52</v>
      </c>
      <c r="B234" s="67">
        <v>20</v>
      </c>
      <c r="C234" s="67">
        <v>20</v>
      </c>
      <c r="D234" s="67"/>
      <c r="E234" s="40"/>
      <c r="F234" s="40"/>
      <c r="G234" s="40"/>
      <c r="H234" s="67"/>
      <c r="I234" s="119"/>
      <c r="J234" s="119"/>
      <c r="K234" s="119"/>
      <c r="L234" s="119"/>
      <c r="M234" s="119"/>
      <c r="N234" s="119"/>
      <c r="O234" s="119"/>
      <c r="P234" s="119"/>
      <c r="Q234" s="188"/>
      <c r="R234" s="24" t="s">
        <v>39</v>
      </c>
      <c r="S234" s="149">
        <f>C259</f>
        <v>1.5</v>
      </c>
    </row>
    <row r="235" spans="1:19" s="148" customFormat="1" ht="24.75" customHeight="1">
      <c r="A235" s="60" t="s">
        <v>103</v>
      </c>
      <c r="B235" s="14">
        <v>10</v>
      </c>
      <c r="C235" s="14">
        <v>10</v>
      </c>
      <c r="D235" s="14"/>
      <c r="E235" s="28"/>
      <c r="F235" s="28"/>
      <c r="G235" s="28"/>
      <c r="H235" s="14"/>
      <c r="I235" s="76"/>
      <c r="J235" s="76"/>
      <c r="K235" s="76"/>
      <c r="L235" s="76"/>
      <c r="M235" s="76"/>
      <c r="N235" s="76"/>
      <c r="O235" s="76"/>
      <c r="P235" s="76"/>
      <c r="Q235" s="188"/>
      <c r="R235" s="96" t="s">
        <v>162</v>
      </c>
      <c r="S235" s="179"/>
    </row>
    <row r="236" spans="1:19" s="148" customFormat="1" ht="24.75" customHeight="1" thickBot="1">
      <c r="A236" s="307" t="s">
        <v>114</v>
      </c>
      <c r="B236" s="307"/>
      <c r="C236" s="307"/>
      <c r="D236" s="143">
        <v>200</v>
      </c>
      <c r="E236" s="143">
        <v>2.2</v>
      </c>
      <c r="F236" s="143">
        <v>1.9</v>
      </c>
      <c r="G236" s="10">
        <v>17</v>
      </c>
      <c r="H236" s="70">
        <f>E236*4+F236*9+G236*4</f>
        <v>93.9</v>
      </c>
      <c r="I236" s="11">
        <v>0.39</v>
      </c>
      <c r="J236" s="11">
        <v>0.02</v>
      </c>
      <c r="K236" s="11">
        <v>0.03</v>
      </c>
      <c r="L236" s="11">
        <v>0.005</v>
      </c>
      <c r="M236" s="11">
        <v>80.69</v>
      </c>
      <c r="N236" s="11">
        <v>56.9</v>
      </c>
      <c r="O236" s="11">
        <v>3.75</v>
      </c>
      <c r="P236" s="11">
        <v>0.13</v>
      </c>
      <c r="Q236" s="188"/>
      <c r="R236" s="97" t="s">
        <v>141</v>
      </c>
      <c r="S236" s="148">
        <v>3</v>
      </c>
    </row>
    <row r="237" spans="1:19" s="148" customFormat="1" ht="24.75" customHeight="1">
      <c r="A237" s="65" t="s">
        <v>90</v>
      </c>
      <c r="B237" s="67">
        <v>2.5</v>
      </c>
      <c r="C237" s="67">
        <v>2.5</v>
      </c>
      <c r="D237" s="67"/>
      <c r="E237" s="40"/>
      <c r="F237" s="40"/>
      <c r="G237" s="40"/>
      <c r="H237" s="64"/>
      <c r="I237" s="119"/>
      <c r="J237" s="119"/>
      <c r="K237" s="119"/>
      <c r="L237" s="119"/>
      <c r="M237" s="119"/>
      <c r="N237" s="119"/>
      <c r="O237" s="119"/>
      <c r="P237" s="119"/>
      <c r="Q237" s="188"/>
      <c r="R237" s="32" t="s">
        <v>187</v>
      </c>
      <c r="S237" s="193"/>
    </row>
    <row r="238" spans="1:17" s="148" customFormat="1" ht="24.75" customHeight="1">
      <c r="A238" s="53" t="s">
        <v>86</v>
      </c>
      <c r="B238" s="51">
        <v>50</v>
      </c>
      <c r="C238" s="51">
        <v>50</v>
      </c>
      <c r="D238" s="67"/>
      <c r="E238" s="40"/>
      <c r="F238" s="40"/>
      <c r="G238" s="40"/>
      <c r="H238" s="64"/>
      <c r="I238" s="114"/>
      <c r="J238" s="114"/>
      <c r="K238" s="114"/>
      <c r="L238" s="114"/>
      <c r="M238" s="114"/>
      <c r="N238" s="114"/>
      <c r="O238" s="114"/>
      <c r="P238" s="114"/>
      <c r="Q238" s="188"/>
    </row>
    <row r="239" spans="1:17" s="148" customFormat="1" ht="24.75" customHeight="1">
      <c r="A239" s="53" t="s">
        <v>48</v>
      </c>
      <c r="B239" s="51">
        <v>15</v>
      </c>
      <c r="C239" s="51">
        <v>15</v>
      </c>
      <c r="D239" s="67"/>
      <c r="E239" s="40"/>
      <c r="F239" s="40"/>
      <c r="G239" s="40"/>
      <c r="H239" s="64"/>
      <c r="I239" s="119"/>
      <c r="J239" s="119"/>
      <c r="K239" s="119"/>
      <c r="L239" s="119"/>
      <c r="M239" s="119"/>
      <c r="N239" s="119"/>
      <c r="O239" s="119"/>
      <c r="P239" s="119"/>
      <c r="Q239" s="188"/>
    </row>
    <row r="240" spans="1:17" s="148" customFormat="1" ht="24.75" customHeight="1">
      <c r="A240" s="211" t="s">
        <v>369</v>
      </c>
      <c r="B240" s="163">
        <v>155</v>
      </c>
      <c r="C240" s="163">
        <v>150</v>
      </c>
      <c r="D240" s="299">
        <v>150</v>
      </c>
      <c r="E240" s="10">
        <v>4.1</v>
      </c>
      <c r="F240" s="10">
        <v>6.8</v>
      </c>
      <c r="G240" s="10">
        <v>11</v>
      </c>
      <c r="H240" s="8">
        <f>E240*4+F240*9+G240*4</f>
        <v>121.6</v>
      </c>
      <c r="I240" s="11">
        <v>0.8</v>
      </c>
      <c r="J240" s="11">
        <v>0</v>
      </c>
      <c r="K240" s="11">
        <v>0</v>
      </c>
      <c r="L240" s="11">
        <v>0</v>
      </c>
      <c r="M240" s="10">
        <v>155</v>
      </c>
      <c r="N240" s="11">
        <v>120</v>
      </c>
      <c r="O240" s="11">
        <v>7.5</v>
      </c>
      <c r="P240" s="11">
        <v>0.14</v>
      </c>
      <c r="Q240" s="188"/>
    </row>
    <row r="241" spans="1:17" s="148" customFormat="1" ht="24.75" customHeight="1">
      <c r="A241" s="308" t="s">
        <v>127</v>
      </c>
      <c r="B241" s="308"/>
      <c r="C241" s="308"/>
      <c r="D241" s="143">
        <v>40</v>
      </c>
      <c r="E241" s="10">
        <v>3.04</v>
      </c>
      <c r="F241" s="10">
        <v>0.32</v>
      </c>
      <c r="G241" s="10">
        <v>19.68</v>
      </c>
      <c r="H241" s="8">
        <v>94</v>
      </c>
      <c r="I241" s="11">
        <v>0</v>
      </c>
      <c r="J241" s="11">
        <v>0.044000000000000004</v>
      </c>
      <c r="K241" s="11">
        <v>0</v>
      </c>
      <c r="L241" s="11">
        <v>0.44</v>
      </c>
      <c r="M241" s="11">
        <v>8</v>
      </c>
      <c r="N241" s="11">
        <v>26</v>
      </c>
      <c r="O241" s="11">
        <v>5.6</v>
      </c>
      <c r="P241" s="11">
        <v>0.44</v>
      </c>
      <c r="Q241" s="188"/>
    </row>
    <row r="242" spans="1:17" s="148" customFormat="1" ht="24.75" customHeight="1">
      <c r="A242" s="308" t="s">
        <v>119</v>
      </c>
      <c r="B242" s="308"/>
      <c r="C242" s="308"/>
      <c r="D242" s="143">
        <v>40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88"/>
    </row>
    <row r="243" spans="1:17" s="148" customFormat="1" ht="24.75" customHeight="1">
      <c r="A243" s="307" t="s">
        <v>40</v>
      </c>
      <c r="B243" s="307"/>
      <c r="C243" s="307"/>
      <c r="D243" s="143">
        <v>20</v>
      </c>
      <c r="E243" s="10">
        <v>1.32</v>
      </c>
      <c r="F243" s="10">
        <v>0.24</v>
      </c>
      <c r="G243" s="10">
        <v>6.68</v>
      </c>
      <c r="H243" s="8">
        <v>34.8</v>
      </c>
      <c r="I243" s="11">
        <v>0</v>
      </c>
      <c r="J243" s="11">
        <v>0.036</v>
      </c>
      <c r="K243" s="11">
        <v>0</v>
      </c>
      <c r="L243" s="11">
        <v>0.28</v>
      </c>
      <c r="M243" s="11">
        <v>7</v>
      </c>
      <c r="N243" s="11">
        <v>31.6</v>
      </c>
      <c r="O243" s="11">
        <v>9.4</v>
      </c>
      <c r="P243" s="11">
        <v>0.78</v>
      </c>
      <c r="Q243" s="188"/>
    </row>
    <row r="244" spans="1:17" s="148" customFormat="1" ht="24.75" customHeight="1">
      <c r="A244" s="325" t="s">
        <v>11</v>
      </c>
      <c r="B244" s="325"/>
      <c r="C244" s="325"/>
      <c r="D244" s="325"/>
      <c r="E244" s="44">
        <f aca="true" t="shared" si="10" ref="E244:P244">E245+E251+E272+E282+E284+E286+E283</f>
        <v>39.026666666666664</v>
      </c>
      <c r="F244" s="44">
        <f t="shared" si="10"/>
        <v>24.180000000000003</v>
      </c>
      <c r="G244" s="44">
        <f t="shared" si="10"/>
        <v>151.16722222222222</v>
      </c>
      <c r="H244" s="30">
        <f t="shared" si="10"/>
        <v>980.3555555555555</v>
      </c>
      <c r="I244" s="44">
        <f t="shared" si="10"/>
        <v>61.43133333333333</v>
      </c>
      <c r="J244" s="44">
        <f t="shared" si="10"/>
        <v>1.3702424242424243</v>
      </c>
      <c r="K244" s="44">
        <f t="shared" si="10"/>
        <v>0.02</v>
      </c>
      <c r="L244" s="44">
        <f t="shared" si="10"/>
        <v>7.760000000000001</v>
      </c>
      <c r="M244" s="44">
        <f t="shared" si="10"/>
        <v>236.62857575757576</v>
      </c>
      <c r="N244" s="44">
        <f t="shared" si="10"/>
        <v>520.91</v>
      </c>
      <c r="O244" s="44">
        <f t="shared" si="10"/>
        <v>129.60000000000002</v>
      </c>
      <c r="P244" s="44">
        <f t="shared" si="10"/>
        <v>7.63</v>
      </c>
      <c r="Q244" s="188"/>
    </row>
    <row r="245" spans="1:17" s="148" customFormat="1" ht="24.75" customHeight="1">
      <c r="A245" s="260" t="s">
        <v>256</v>
      </c>
      <c r="B245" s="64">
        <f>C245*1.05</f>
        <v>105</v>
      </c>
      <c r="C245" s="67">
        <v>100</v>
      </c>
      <c r="D245" s="143">
        <v>100</v>
      </c>
      <c r="E245" s="10">
        <v>2</v>
      </c>
      <c r="F245" s="10">
        <v>2.9</v>
      </c>
      <c r="G245" s="10">
        <v>15</v>
      </c>
      <c r="H245" s="70">
        <f>E245*4+F245*9+G245*4</f>
        <v>94.1</v>
      </c>
      <c r="I245" s="11">
        <v>32</v>
      </c>
      <c r="J245" s="11">
        <v>0.02</v>
      </c>
      <c r="K245" s="11">
        <v>0</v>
      </c>
      <c r="L245" s="11">
        <v>2.3</v>
      </c>
      <c r="M245" s="11">
        <v>88</v>
      </c>
      <c r="N245" s="11">
        <v>37</v>
      </c>
      <c r="O245" s="11">
        <v>15</v>
      </c>
      <c r="P245" s="11">
        <v>0.7</v>
      </c>
      <c r="Q245" s="188"/>
    </row>
    <row r="246" spans="1:17" s="148" customFormat="1" ht="24.75" customHeight="1">
      <c r="A246" s="317" t="s">
        <v>88</v>
      </c>
      <c r="B246" s="317"/>
      <c r="C246" s="317"/>
      <c r="D246" s="317"/>
      <c r="E246" s="317"/>
      <c r="F246" s="317"/>
      <c r="G246" s="317"/>
      <c r="H246" s="317"/>
      <c r="I246" s="317"/>
      <c r="J246" s="317"/>
      <c r="K246" s="317"/>
      <c r="L246" s="317"/>
      <c r="M246" s="317"/>
      <c r="N246" s="317"/>
      <c r="O246" s="317"/>
      <c r="P246" s="317"/>
      <c r="Q246" s="188"/>
    </row>
    <row r="247" spans="1:17" s="148" customFormat="1" ht="24.75" customHeight="1">
      <c r="A247" s="309" t="s">
        <v>248</v>
      </c>
      <c r="B247" s="309"/>
      <c r="C247" s="309"/>
      <c r="D247" s="143">
        <v>100</v>
      </c>
      <c r="E247" s="10">
        <v>0.7</v>
      </c>
      <c r="F247" s="10">
        <v>0.1</v>
      </c>
      <c r="G247" s="10">
        <v>1.9</v>
      </c>
      <c r="H247" s="70">
        <f>E247*4+F247*9+G247*4</f>
        <v>11.299999999999999</v>
      </c>
      <c r="I247" s="11">
        <v>7</v>
      </c>
      <c r="J247" s="11">
        <v>0.03</v>
      </c>
      <c r="K247" s="11">
        <v>0</v>
      </c>
      <c r="L247" s="11">
        <v>0</v>
      </c>
      <c r="M247" s="11">
        <v>17</v>
      </c>
      <c r="N247" s="11">
        <v>30</v>
      </c>
      <c r="O247" s="11">
        <v>14</v>
      </c>
      <c r="P247" s="11">
        <v>0.5</v>
      </c>
      <c r="Q247" s="123"/>
    </row>
    <row r="248" spans="1:17" s="148" customFormat="1" ht="24.75" customHeight="1">
      <c r="A248" s="7" t="s">
        <v>151</v>
      </c>
      <c r="B248" s="47">
        <f>C248*1.02</f>
        <v>102</v>
      </c>
      <c r="C248" s="13">
        <v>100</v>
      </c>
      <c r="D248" s="14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183"/>
    </row>
    <row r="249" spans="1:17" s="148" customFormat="1" ht="24.75" customHeight="1">
      <c r="A249" s="60" t="s">
        <v>135</v>
      </c>
      <c r="B249" s="47">
        <f>C249*1.05</f>
        <v>105</v>
      </c>
      <c r="C249" s="13">
        <v>100</v>
      </c>
      <c r="D249" s="14"/>
      <c r="E249" s="28"/>
      <c r="F249" s="28"/>
      <c r="G249" s="28"/>
      <c r="H249" s="47"/>
      <c r="I249" s="46"/>
      <c r="J249" s="46"/>
      <c r="K249" s="46"/>
      <c r="L249" s="46"/>
      <c r="M249" s="46"/>
      <c r="N249" s="46"/>
      <c r="O249" s="46"/>
      <c r="P249" s="46"/>
      <c r="Q249" s="183"/>
    </row>
    <row r="250" spans="1:17" s="148" customFormat="1" ht="24.75" customHeight="1">
      <c r="A250" s="53" t="s">
        <v>154</v>
      </c>
      <c r="B250" s="51">
        <f>C250*1.35</f>
        <v>2.7</v>
      </c>
      <c r="C250" s="51">
        <v>2</v>
      </c>
      <c r="D250" s="67"/>
      <c r="E250" s="40"/>
      <c r="F250" s="40"/>
      <c r="G250" s="40"/>
      <c r="H250" s="67"/>
      <c r="I250" s="92"/>
      <c r="J250" s="92"/>
      <c r="K250" s="92"/>
      <c r="L250" s="92"/>
      <c r="M250" s="92"/>
      <c r="N250" s="92"/>
      <c r="O250" s="92"/>
      <c r="P250" s="92"/>
      <c r="Q250" s="189"/>
    </row>
    <row r="251" spans="1:20" s="181" customFormat="1" ht="24.75" customHeight="1">
      <c r="A251" s="309" t="s">
        <v>107</v>
      </c>
      <c r="B251" s="309"/>
      <c r="C251" s="309"/>
      <c r="D251" s="143" t="s">
        <v>294</v>
      </c>
      <c r="E251" s="10">
        <v>10.2</v>
      </c>
      <c r="F251" s="10">
        <v>5.1</v>
      </c>
      <c r="G251" s="10">
        <v>18.525000000000002</v>
      </c>
      <c r="H251" s="70">
        <f>E251*4+F251*9+G251*4</f>
        <v>160.8</v>
      </c>
      <c r="I251" s="11">
        <v>4.021333333333333</v>
      </c>
      <c r="J251" s="11">
        <v>0.11424242424242424</v>
      </c>
      <c r="K251" s="11">
        <v>0.02</v>
      </c>
      <c r="L251" s="11">
        <v>1.2</v>
      </c>
      <c r="M251" s="11">
        <v>26.378575757575756</v>
      </c>
      <c r="N251" s="11">
        <v>126.35</v>
      </c>
      <c r="O251" s="11">
        <v>10.5</v>
      </c>
      <c r="P251" s="11">
        <v>1.22</v>
      </c>
      <c r="Q251" s="190"/>
      <c r="T251" s="148"/>
    </row>
    <row r="252" spans="1:17" s="148" customFormat="1" ht="24.75" customHeight="1">
      <c r="A252" s="54" t="s">
        <v>73</v>
      </c>
      <c r="B252" s="2"/>
      <c r="C252" s="2"/>
      <c r="D252" s="67"/>
      <c r="E252" s="40"/>
      <c r="F252" s="40"/>
      <c r="G252" s="40"/>
      <c r="H252" s="64"/>
      <c r="I252" s="11"/>
      <c r="J252" s="11"/>
      <c r="K252" s="11"/>
      <c r="L252" s="11"/>
      <c r="M252" s="11"/>
      <c r="N252" s="11"/>
      <c r="O252" s="11"/>
      <c r="P252" s="11"/>
      <c r="Q252" s="178"/>
    </row>
    <row r="253" spans="1:17" s="148" customFormat="1" ht="24.75" customHeight="1">
      <c r="A253" s="61" t="s">
        <v>143</v>
      </c>
      <c r="B253" s="39">
        <f>C253*1.43</f>
        <v>48.62</v>
      </c>
      <c r="C253" s="21">
        <v>34</v>
      </c>
      <c r="D253" s="47"/>
      <c r="E253" s="94"/>
      <c r="F253" s="40"/>
      <c r="G253" s="40"/>
      <c r="H253" s="64"/>
      <c r="I253" s="11"/>
      <c r="J253" s="11"/>
      <c r="K253" s="11"/>
      <c r="L253" s="11"/>
      <c r="M253" s="11"/>
      <c r="N253" s="11"/>
      <c r="O253" s="11"/>
      <c r="P253" s="11"/>
      <c r="Q253" s="123"/>
    </row>
    <row r="254" spans="1:17" s="148" customFormat="1" ht="24.75" customHeight="1">
      <c r="A254" s="61" t="s">
        <v>144</v>
      </c>
      <c r="B254" s="39">
        <f>C254*1.72</f>
        <v>58.48</v>
      </c>
      <c r="C254" s="21">
        <v>34</v>
      </c>
      <c r="D254" s="47"/>
      <c r="E254" s="64"/>
      <c r="F254" s="40"/>
      <c r="G254" s="40"/>
      <c r="H254" s="64"/>
      <c r="I254" s="11"/>
      <c r="J254" s="11"/>
      <c r="K254" s="11"/>
      <c r="L254" s="11"/>
      <c r="M254" s="11"/>
      <c r="N254" s="11"/>
      <c r="O254" s="11"/>
      <c r="P254" s="11"/>
      <c r="Q254" s="123"/>
    </row>
    <row r="255" spans="1:17" s="148" customFormat="1" ht="24.75" customHeight="1">
      <c r="A255" s="61" t="s">
        <v>145</v>
      </c>
      <c r="B255" s="39">
        <f>C255*1.35</f>
        <v>45.900000000000006</v>
      </c>
      <c r="C255" s="21">
        <v>34</v>
      </c>
      <c r="D255" s="94"/>
      <c r="E255" s="74"/>
      <c r="F255" s="40"/>
      <c r="G255" s="40"/>
      <c r="H255" s="64"/>
      <c r="I255" s="11"/>
      <c r="J255" s="11"/>
      <c r="K255" s="11"/>
      <c r="L255" s="11"/>
      <c r="M255" s="11"/>
      <c r="N255" s="11"/>
      <c r="O255" s="11"/>
      <c r="P255" s="11"/>
      <c r="Q255" s="123"/>
    </row>
    <row r="256" spans="1:17" s="148" customFormat="1" ht="24.75" customHeight="1">
      <c r="A256" s="58" t="s">
        <v>163</v>
      </c>
      <c r="B256" s="39">
        <f>C256*1.31</f>
        <v>44.54</v>
      </c>
      <c r="C256" s="21">
        <v>34</v>
      </c>
      <c r="D256" s="40"/>
      <c r="E256" s="40"/>
      <c r="F256" s="28"/>
      <c r="G256" s="28"/>
      <c r="H256" s="47"/>
      <c r="I256" s="76"/>
      <c r="J256" s="76"/>
      <c r="K256" s="76"/>
      <c r="L256" s="76"/>
      <c r="M256" s="76"/>
      <c r="N256" s="76"/>
      <c r="O256" s="76"/>
      <c r="P256" s="76"/>
      <c r="Q256" s="123"/>
    </row>
    <row r="257" spans="1:17" s="148" customFormat="1" ht="24.75" customHeight="1">
      <c r="A257" s="58" t="s">
        <v>164</v>
      </c>
      <c r="B257" s="39">
        <f>C257*1.35</f>
        <v>45.900000000000006</v>
      </c>
      <c r="C257" s="21">
        <v>34</v>
      </c>
      <c r="D257" s="64"/>
      <c r="E257" s="64"/>
      <c r="F257" s="28"/>
      <c r="G257" s="28"/>
      <c r="H257" s="47"/>
      <c r="I257" s="76"/>
      <c r="J257" s="76"/>
      <c r="K257" s="76"/>
      <c r="L257" s="76"/>
      <c r="M257" s="76"/>
      <c r="N257" s="76"/>
      <c r="O257" s="76"/>
      <c r="P257" s="76"/>
      <c r="Q257" s="123"/>
    </row>
    <row r="258" spans="1:17" s="148" customFormat="1" ht="24.75" customHeight="1">
      <c r="A258" s="7" t="s">
        <v>62</v>
      </c>
      <c r="B258" s="3">
        <f>C258*1.19</f>
        <v>7.14</v>
      </c>
      <c r="C258" s="2">
        <v>6</v>
      </c>
      <c r="D258" s="67"/>
      <c r="E258" s="40"/>
      <c r="F258" s="40"/>
      <c r="G258" s="40"/>
      <c r="H258" s="64"/>
      <c r="I258" s="11"/>
      <c r="J258" s="11"/>
      <c r="K258" s="11"/>
      <c r="L258" s="11"/>
      <c r="M258" s="11"/>
      <c r="N258" s="11"/>
      <c r="O258" s="11"/>
      <c r="P258" s="11"/>
      <c r="Q258" s="123"/>
    </row>
    <row r="259" spans="1:17" s="148" customFormat="1" ht="24.75" customHeight="1">
      <c r="A259" s="7" t="s">
        <v>89</v>
      </c>
      <c r="B259" s="56">
        <v>1.5</v>
      </c>
      <c r="C259" s="56">
        <v>1.5</v>
      </c>
      <c r="D259" s="67"/>
      <c r="E259" s="40"/>
      <c r="F259" s="40"/>
      <c r="G259" s="40"/>
      <c r="H259" s="64"/>
      <c r="I259" s="11"/>
      <c r="J259" s="11"/>
      <c r="K259" s="11"/>
      <c r="L259" s="11"/>
      <c r="M259" s="11"/>
      <c r="N259" s="11"/>
      <c r="O259" s="11"/>
      <c r="P259" s="11"/>
      <c r="Q259" s="123"/>
    </row>
    <row r="260" spans="1:17" s="148" customFormat="1" ht="24.75" customHeight="1">
      <c r="A260" s="7" t="s">
        <v>82</v>
      </c>
      <c r="B260" s="48">
        <v>2.4</v>
      </c>
      <c r="C260" s="48">
        <v>2.4</v>
      </c>
      <c r="D260" s="67"/>
      <c r="E260" s="40"/>
      <c r="F260" s="40"/>
      <c r="G260" s="40"/>
      <c r="H260" s="64"/>
      <c r="I260" s="11"/>
      <c r="J260" s="11"/>
      <c r="K260" s="11"/>
      <c r="L260" s="11"/>
      <c r="M260" s="11"/>
      <c r="N260" s="11"/>
      <c r="O260" s="11"/>
      <c r="P260" s="11"/>
      <c r="Q260" s="123"/>
    </row>
    <row r="261" spans="1:17" s="148" customFormat="1" ht="24.75" customHeight="1">
      <c r="A261" s="53" t="s">
        <v>57</v>
      </c>
      <c r="B261" s="48">
        <f>C261*1.33</f>
        <v>66.5</v>
      </c>
      <c r="C261" s="51">
        <v>50</v>
      </c>
      <c r="D261" s="67"/>
      <c r="E261" s="117"/>
      <c r="F261" s="40"/>
      <c r="G261" s="40"/>
      <c r="H261" s="64"/>
      <c r="I261" s="114"/>
      <c r="J261" s="114"/>
      <c r="K261" s="114"/>
      <c r="L261" s="114"/>
      <c r="M261" s="114"/>
      <c r="N261" s="114"/>
      <c r="O261" s="114"/>
      <c r="P261" s="114"/>
      <c r="Q261" s="123"/>
    </row>
    <row r="262" spans="1:17" s="148" customFormat="1" ht="24.75" customHeight="1">
      <c r="A262" s="53" t="s">
        <v>58</v>
      </c>
      <c r="B262" s="48">
        <f>C262*1.43</f>
        <v>71.5</v>
      </c>
      <c r="C262" s="51">
        <v>50</v>
      </c>
      <c r="D262" s="67"/>
      <c r="E262" s="117"/>
      <c r="F262" s="40"/>
      <c r="G262" s="40"/>
      <c r="H262" s="64"/>
      <c r="I262" s="11"/>
      <c r="J262" s="11"/>
      <c r="K262" s="11"/>
      <c r="L262" s="11"/>
      <c r="M262" s="11"/>
      <c r="N262" s="11"/>
      <c r="O262" s="11"/>
      <c r="P262" s="11"/>
      <c r="Q262" s="123"/>
    </row>
    <row r="263" spans="1:17" s="148" customFormat="1" ht="24.75" customHeight="1">
      <c r="A263" s="53" t="s">
        <v>59</v>
      </c>
      <c r="B263" s="48">
        <f>C263*1.54</f>
        <v>77</v>
      </c>
      <c r="C263" s="51">
        <v>50</v>
      </c>
      <c r="D263" s="67"/>
      <c r="E263" s="117"/>
      <c r="F263" s="40"/>
      <c r="G263" s="40"/>
      <c r="H263" s="64"/>
      <c r="I263" s="11"/>
      <c r="J263" s="11"/>
      <c r="K263" s="11"/>
      <c r="L263" s="11"/>
      <c r="M263" s="11"/>
      <c r="N263" s="11"/>
      <c r="O263" s="11"/>
      <c r="P263" s="11"/>
      <c r="Q263" s="123"/>
    </row>
    <row r="264" spans="1:17" s="148" customFormat="1" ht="24.75" customHeight="1">
      <c r="A264" s="53" t="s">
        <v>60</v>
      </c>
      <c r="B264" s="48">
        <f>C264*1.67</f>
        <v>83.5</v>
      </c>
      <c r="C264" s="51">
        <v>50</v>
      </c>
      <c r="D264" s="67"/>
      <c r="E264" s="117"/>
      <c r="F264" s="40"/>
      <c r="G264" s="40"/>
      <c r="H264" s="64"/>
      <c r="I264" s="11"/>
      <c r="J264" s="11"/>
      <c r="K264" s="11"/>
      <c r="L264" s="11"/>
      <c r="M264" s="11"/>
      <c r="N264" s="11"/>
      <c r="O264" s="11"/>
      <c r="P264" s="11"/>
      <c r="Q264" s="123"/>
    </row>
    <row r="265" spans="1:17" s="148" customFormat="1" ht="24.75" customHeight="1">
      <c r="A265" s="53" t="s">
        <v>61</v>
      </c>
      <c r="B265" s="48">
        <f>C265*1.25</f>
        <v>18.75</v>
      </c>
      <c r="C265" s="2">
        <v>15</v>
      </c>
      <c r="D265" s="74"/>
      <c r="E265" s="117"/>
      <c r="F265" s="40"/>
      <c r="G265" s="40"/>
      <c r="H265" s="64"/>
      <c r="I265" s="11"/>
      <c r="J265" s="11"/>
      <c r="K265" s="11"/>
      <c r="L265" s="11"/>
      <c r="M265" s="11"/>
      <c r="N265" s="11"/>
      <c r="O265" s="11"/>
      <c r="P265" s="11"/>
      <c r="Q265" s="123"/>
    </row>
    <row r="266" spans="1:17" s="148" customFormat="1" ht="24.75" customHeight="1">
      <c r="A266" s="53" t="s">
        <v>53</v>
      </c>
      <c r="B266" s="3">
        <f>C266*1.33</f>
        <v>19.950000000000003</v>
      </c>
      <c r="C266" s="2">
        <v>15</v>
      </c>
      <c r="D266" s="74"/>
      <c r="E266" s="117"/>
      <c r="F266" s="40"/>
      <c r="G266" s="40"/>
      <c r="H266" s="64"/>
      <c r="I266" s="11"/>
      <c r="J266" s="11"/>
      <c r="K266" s="11"/>
      <c r="L266" s="11"/>
      <c r="M266" s="11"/>
      <c r="N266" s="11"/>
      <c r="O266" s="11"/>
      <c r="P266" s="11"/>
      <c r="Q266" s="123"/>
    </row>
    <row r="267" spans="1:17" s="148" customFormat="1" ht="24.75" customHeight="1">
      <c r="A267" s="53" t="s">
        <v>62</v>
      </c>
      <c r="B267" s="3">
        <f>C267*1.19</f>
        <v>11.899999999999999</v>
      </c>
      <c r="C267" s="2">
        <v>10</v>
      </c>
      <c r="D267" s="74"/>
      <c r="E267" s="117"/>
      <c r="F267" s="40"/>
      <c r="G267" s="40"/>
      <c r="H267" s="64"/>
      <c r="I267" s="11"/>
      <c r="J267" s="11"/>
      <c r="K267" s="11"/>
      <c r="L267" s="11"/>
      <c r="M267" s="11"/>
      <c r="N267" s="11"/>
      <c r="O267" s="11"/>
      <c r="P267" s="11"/>
      <c r="Q267" s="123"/>
    </row>
    <row r="268" spans="1:17" s="148" customFormat="1" ht="24.75" customHeight="1">
      <c r="A268" s="53" t="s">
        <v>54</v>
      </c>
      <c r="B268" s="2">
        <v>4</v>
      </c>
      <c r="C268" s="2">
        <v>4</v>
      </c>
      <c r="D268" s="74"/>
      <c r="E268" s="117"/>
      <c r="F268" s="40"/>
      <c r="G268" s="40"/>
      <c r="H268" s="64"/>
      <c r="I268" s="11"/>
      <c r="J268" s="11"/>
      <c r="K268" s="11"/>
      <c r="L268" s="11"/>
      <c r="M268" s="11"/>
      <c r="N268" s="11"/>
      <c r="O268" s="11"/>
      <c r="P268" s="11"/>
      <c r="Q268" s="123"/>
    </row>
    <row r="269" spans="1:17" s="148" customFormat="1" ht="54.75" customHeight="1">
      <c r="A269" s="120" t="s">
        <v>156</v>
      </c>
      <c r="B269" s="74">
        <v>3</v>
      </c>
      <c r="C269" s="74">
        <v>3</v>
      </c>
      <c r="D269" s="74"/>
      <c r="E269" s="117"/>
      <c r="F269" s="40"/>
      <c r="G269" s="40"/>
      <c r="H269" s="64"/>
      <c r="I269" s="11"/>
      <c r="J269" s="11"/>
      <c r="K269" s="11"/>
      <c r="L269" s="11"/>
      <c r="M269" s="11"/>
      <c r="N269" s="11"/>
      <c r="O269" s="11"/>
      <c r="P269" s="11"/>
      <c r="Q269" s="123"/>
    </row>
    <row r="270" spans="1:17" s="148" customFormat="1" ht="24.75" customHeight="1">
      <c r="A270" s="53" t="s">
        <v>154</v>
      </c>
      <c r="B270" s="51">
        <f>C270*1.35</f>
        <v>2.7</v>
      </c>
      <c r="C270" s="51">
        <v>2</v>
      </c>
      <c r="D270" s="67"/>
      <c r="E270" s="40"/>
      <c r="F270" s="40"/>
      <c r="G270" s="40"/>
      <c r="H270" s="67"/>
      <c r="I270" s="92"/>
      <c r="J270" s="92"/>
      <c r="K270" s="92"/>
      <c r="L270" s="92"/>
      <c r="M270" s="92"/>
      <c r="N270" s="92"/>
      <c r="O270" s="92"/>
      <c r="P270" s="92"/>
      <c r="Q270" s="123"/>
    </row>
    <row r="271" spans="1:17" s="148" customFormat="1" ht="24.75" customHeight="1">
      <c r="A271" s="53" t="s">
        <v>190</v>
      </c>
      <c r="B271" s="51">
        <v>0.1</v>
      </c>
      <c r="C271" s="51">
        <v>0.1</v>
      </c>
      <c r="D271" s="67"/>
      <c r="E271" s="40"/>
      <c r="F271" s="40"/>
      <c r="G271" s="40"/>
      <c r="H271" s="67"/>
      <c r="I271" s="92"/>
      <c r="J271" s="92"/>
      <c r="K271" s="92"/>
      <c r="L271" s="92"/>
      <c r="M271" s="92"/>
      <c r="N271" s="92"/>
      <c r="O271" s="92"/>
      <c r="P271" s="92"/>
      <c r="Q271" s="123"/>
    </row>
    <row r="272" spans="1:17" s="148" customFormat="1" ht="24.75" customHeight="1">
      <c r="A272" s="315" t="s">
        <v>251</v>
      </c>
      <c r="B272" s="315"/>
      <c r="C272" s="315"/>
      <c r="D272" s="68">
        <v>200</v>
      </c>
      <c r="E272" s="81">
        <v>18.2</v>
      </c>
      <c r="F272" s="81">
        <v>15.1</v>
      </c>
      <c r="G272" s="81">
        <v>36.2</v>
      </c>
      <c r="H272" s="70">
        <f>E272*4+F272*9+G272*4</f>
        <v>353.5</v>
      </c>
      <c r="I272" s="11">
        <v>1.41</v>
      </c>
      <c r="J272" s="11">
        <v>0.06</v>
      </c>
      <c r="K272" s="11">
        <v>0</v>
      </c>
      <c r="L272" s="11">
        <v>2</v>
      </c>
      <c r="M272" s="11">
        <v>20.75</v>
      </c>
      <c r="N272" s="11">
        <v>132.56</v>
      </c>
      <c r="O272" s="11">
        <v>33.2</v>
      </c>
      <c r="P272" s="11">
        <v>1.3</v>
      </c>
      <c r="Q272" s="123"/>
    </row>
    <row r="273" spans="1:17" s="148" customFormat="1" ht="24.75" customHeight="1">
      <c r="A273" s="52" t="s">
        <v>249</v>
      </c>
      <c r="B273" s="18">
        <f>C273*1.13</f>
        <v>82.49</v>
      </c>
      <c r="C273" s="164">
        <v>73</v>
      </c>
      <c r="D273" s="262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123"/>
    </row>
    <row r="274" spans="1:17" s="148" customFormat="1" ht="24.75" customHeight="1">
      <c r="A274" s="224" t="s">
        <v>283</v>
      </c>
      <c r="B274" s="9">
        <f>C274*1.054</f>
        <v>76.94200000000001</v>
      </c>
      <c r="C274" s="48">
        <v>73</v>
      </c>
      <c r="D274" s="238"/>
      <c r="E274" s="87"/>
      <c r="F274" s="87"/>
      <c r="G274" s="87"/>
      <c r="H274" s="238"/>
      <c r="I274" s="11"/>
      <c r="J274" s="11"/>
      <c r="K274" s="11"/>
      <c r="L274" s="11"/>
      <c r="M274" s="11"/>
      <c r="N274" s="11"/>
      <c r="O274" s="11"/>
      <c r="P274" s="11"/>
      <c r="Q274" s="123"/>
    </row>
    <row r="275" spans="1:17" s="148" customFormat="1" ht="24.75" customHeight="1">
      <c r="A275" s="69" t="s">
        <v>250</v>
      </c>
      <c r="B275" s="94"/>
      <c r="C275" s="164">
        <v>50</v>
      </c>
      <c r="D275" s="262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123"/>
    </row>
    <row r="276" spans="1:17" s="148" customFormat="1" ht="24.75" customHeight="1">
      <c r="A276" s="53" t="s">
        <v>54</v>
      </c>
      <c r="B276" s="14">
        <v>8</v>
      </c>
      <c r="C276" s="14">
        <v>8</v>
      </c>
      <c r="D276" s="262"/>
      <c r="E276" s="40"/>
      <c r="F276" s="40"/>
      <c r="G276" s="40"/>
      <c r="H276" s="64"/>
      <c r="I276" s="114"/>
      <c r="J276" s="114"/>
      <c r="K276" s="114"/>
      <c r="L276" s="114"/>
      <c r="M276" s="114"/>
      <c r="N276" s="114"/>
      <c r="O276" s="114"/>
      <c r="P276" s="114"/>
      <c r="Q276" s="180"/>
    </row>
    <row r="277" spans="1:17" s="148" customFormat="1" ht="24.75" customHeight="1">
      <c r="A277" s="53" t="s">
        <v>75</v>
      </c>
      <c r="B277" s="31">
        <v>53</v>
      </c>
      <c r="C277" s="31">
        <v>53</v>
      </c>
      <c r="D277" s="262"/>
      <c r="E277" s="40"/>
      <c r="F277" s="40"/>
      <c r="G277" s="40"/>
      <c r="H277" s="64"/>
      <c r="I277" s="114"/>
      <c r="J277" s="114"/>
      <c r="K277" s="114"/>
      <c r="L277" s="114"/>
      <c r="M277" s="114"/>
      <c r="N277" s="114"/>
      <c r="O277" s="114"/>
      <c r="P277" s="114"/>
      <c r="Q277" s="180"/>
    </row>
    <row r="278" spans="1:17" s="148" customFormat="1" ht="24.75" customHeight="1">
      <c r="A278" s="53" t="s">
        <v>61</v>
      </c>
      <c r="B278" s="20">
        <f>C278*1.25</f>
        <v>15</v>
      </c>
      <c r="C278" s="20">
        <v>12</v>
      </c>
      <c r="D278" s="262"/>
      <c r="E278" s="40"/>
      <c r="F278" s="40"/>
      <c r="G278" s="40"/>
      <c r="H278" s="64"/>
      <c r="I278" s="114"/>
      <c r="J278" s="114"/>
      <c r="K278" s="114"/>
      <c r="L278" s="114"/>
      <c r="M278" s="114"/>
      <c r="N278" s="114"/>
      <c r="O278" s="114"/>
      <c r="P278" s="114"/>
      <c r="Q278" s="123"/>
    </row>
    <row r="279" spans="1:18" s="148" customFormat="1" ht="24.75" customHeight="1">
      <c r="A279" s="111" t="s">
        <v>53</v>
      </c>
      <c r="B279" s="15">
        <f>C279*1.33</f>
        <v>15.96</v>
      </c>
      <c r="C279" s="15">
        <v>12</v>
      </c>
      <c r="D279" s="262"/>
      <c r="E279" s="40"/>
      <c r="F279" s="40"/>
      <c r="G279" s="40"/>
      <c r="H279" s="64"/>
      <c r="I279" s="114"/>
      <c r="J279" s="114"/>
      <c r="K279" s="114"/>
      <c r="L279" s="114"/>
      <c r="M279" s="114"/>
      <c r="N279" s="114"/>
      <c r="O279" s="114"/>
      <c r="P279" s="114"/>
      <c r="Q279" s="123"/>
      <c r="R279" s="148" t="s">
        <v>15</v>
      </c>
    </row>
    <row r="280" spans="1:19" s="148" customFormat="1" ht="24.75" customHeight="1">
      <c r="A280" s="53" t="s">
        <v>62</v>
      </c>
      <c r="B280" s="20">
        <f>C280*1.19</f>
        <v>14.28</v>
      </c>
      <c r="C280" s="20">
        <v>12</v>
      </c>
      <c r="D280" s="262"/>
      <c r="E280" s="40"/>
      <c r="F280" s="40"/>
      <c r="G280" s="40"/>
      <c r="H280" s="64"/>
      <c r="I280" s="114"/>
      <c r="J280" s="114"/>
      <c r="K280" s="114"/>
      <c r="L280" s="114"/>
      <c r="M280" s="114"/>
      <c r="N280" s="114"/>
      <c r="O280" s="114"/>
      <c r="P280" s="114"/>
      <c r="Q280" s="123"/>
      <c r="R280" s="23" t="s">
        <v>40</v>
      </c>
      <c r="S280" s="148">
        <f>D370+D307</f>
        <v>70</v>
      </c>
    </row>
    <row r="281" spans="1:19" s="148" customFormat="1" ht="54.75" customHeight="1">
      <c r="A281" s="122" t="s">
        <v>156</v>
      </c>
      <c r="B281" s="20">
        <v>8</v>
      </c>
      <c r="C281" s="20">
        <v>8</v>
      </c>
      <c r="D281" s="262"/>
      <c r="E281" s="40"/>
      <c r="F281" s="40"/>
      <c r="G281" s="40"/>
      <c r="H281" s="64"/>
      <c r="I281" s="114"/>
      <c r="J281" s="114"/>
      <c r="K281" s="114"/>
      <c r="L281" s="114"/>
      <c r="M281" s="114"/>
      <c r="N281" s="114"/>
      <c r="O281" s="114"/>
      <c r="P281" s="114"/>
      <c r="Q281" s="123"/>
      <c r="R281" s="24" t="s">
        <v>41</v>
      </c>
      <c r="S281" s="149">
        <f>D368+C345+C299++D305</f>
        <v>126</v>
      </c>
    </row>
    <row r="282" spans="1:19" s="148" customFormat="1" ht="24.75" customHeight="1">
      <c r="A282" s="211" t="s">
        <v>246</v>
      </c>
      <c r="B282" s="143">
        <v>200</v>
      </c>
      <c r="C282" s="143">
        <v>200</v>
      </c>
      <c r="D282" s="143">
        <v>200</v>
      </c>
      <c r="E282" s="10">
        <v>0.6666666666666666</v>
      </c>
      <c r="F282" s="10">
        <v>0</v>
      </c>
      <c r="G282" s="10">
        <v>12.222222222222221</v>
      </c>
      <c r="H282" s="8">
        <v>51.55555555555556</v>
      </c>
      <c r="I282" s="11">
        <v>4</v>
      </c>
      <c r="J282" s="11">
        <v>0.02</v>
      </c>
      <c r="K282" s="11">
        <v>0</v>
      </c>
      <c r="L282" s="11">
        <v>0.9</v>
      </c>
      <c r="M282" s="11">
        <v>17</v>
      </c>
      <c r="N282" s="11">
        <v>25</v>
      </c>
      <c r="O282" s="11">
        <v>11</v>
      </c>
      <c r="P282" s="11">
        <v>0.3</v>
      </c>
      <c r="Q282" s="123"/>
      <c r="R282" s="24" t="s">
        <v>97</v>
      </c>
      <c r="S282" s="149">
        <f>C349</f>
        <v>9</v>
      </c>
    </row>
    <row r="283" spans="1:19" s="148" customFormat="1" ht="24.75" customHeight="1">
      <c r="A283" s="312" t="s">
        <v>320</v>
      </c>
      <c r="B283" s="312"/>
      <c r="C283" s="312"/>
      <c r="D283" s="240">
        <v>200</v>
      </c>
      <c r="E283" s="72">
        <v>0.1</v>
      </c>
      <c r="F283" s="72">
        <v>0</v>
      </c>
      <c r="G283" s="72">
        <v>23</v>
      </c>
      <c r="H283" s="70">
        <f>E283*4+F283*9+G283*4</f>
        <v>92.4</v>
      </c>
      <c r="I283" s="11">
        <v>20</v>
      </c>
      <c r="J283" s="11">
        <v>1</v>
      </c>
      <c r="K283" s="11">
        <v>0</v>
      </c>
      <c r="L283" s="11">
        <v>0</v>
      </c>
      <c r="M283" s="11">
        <v>55</v>
      </c>
      <c r="N283" s="11">
        <v>82</v>
      </c>
      <c r="O283" s="11">
        <v>28</v>
      </c>
      <c r="P283" s="11">
        <v>1.5</v>
      </c>
      <c r="Q283" s="123"/>
      <c r="R283" s="25" t="s">
        <v>98</v>
      </c>
      <c r="S283" s="149">
        <f>C293+C333</f>
        <v>35</v>
      </c>
    </row>
    <row r="284" spans="1:19" s="148" customFormat="1" ht="24.75" customHeight="1">
      <c r="A284" s="307" t="s">
        <v>127</v>
      </c>
      <c r="B284" s="310"/>
      <c r="C284" s="310"/>
      <c r="D284" s="143">
        <v>60</v>
      </c>
      <c r="E284" s="10">
        <v>4.56</v>
      </c>
      <c r="F284" s="10">
        <v>0.48</v>
      </c>
      <c r="G284" s="10">
        <v>29.52</v>
      </c>
      <c r="H284" s="8">
        <v>141</v>
      </c>
      <c r="I284" s="11">
        <v>0</v>
      </c>
      <c r="J284" s="11">
        <v>0.066</v>
      </c>
      <c r="K284" s="11">
        <v>0</v>
      </c>
      <c r="L284" s="11">
        <v>0.66</v>
      </c>
      <c r="M284" s="11">
        <v>12</v>
      </c>
      <c r="N284" s="11">
        <v>39</v>
      </c>
      <c r="O284" s="11">
        <v>8.4</v>
      </c>
      <c r="P284" s="11">
        <v>0.66</v>
      </c>
      <c r="Q284" s="123"/>
      <c r="R284" s="25" t="s">
        <v>184</v>
      </c>
      <c r="S284" s="149"/>
    </row>
    <row r="285" spans="1:19" s="148" customFormat="1" ht="24.75" customHeight="1">
      <c r="A285" s="307" t="s">
        <v>119</v>
      </c>
      <c r="B285" s="307"/>
      <c r="C285" s="307"/>
      <c r="D285" s="143">
        <v>60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23"/>
      <c r="R285" s="24" t="s">
        <v>29</v>
      </c>
      <c r="S285" s="149">
        <f>+C329+C361</f>
        <v>206</v>
      </c>
    </row>
    <row r="286" spans="1:19" s="148" customFormat="1" ht="24.75" customHeight="1">
      <c r="A286" s="307" t="s">
        <v>40</v>
      </c>
      <c r="B286" s="310"/>
      <c r="C286" s="310"/>
      <c r="D286" s="143">
        <v>50</v>
      </c>
      <c r="E286" s="10">
        <v>3.3</v>
      </c>
      <c r="F286" s="10">
        <v>0.6</v>
      </c>
      <c r="G286" s="10">
        <v>16.7</v>
      </c>
      <c r="H286" s="8">
        <v>87</v>
      </c>
      <c r="I286" s="11">
        <v>0</v>
      </c>
      <c r="J286" s="11">
        <v>0.09</v>
      </c>
      <c r="K286" s="11">
        <v>0</v>
      </c>
      <c r="L286" s="11">
        <v>0.7000000000000001</v>
      </c>
      <c r="M286" s="11">
        <v>17.5</v>
      </c>
      <c r="N286" s="11">
        <v>79</v>
      </c>
      <c r="O286" s="11">
        <v>23.5</v>
      </c>
      <c r="P286" s="11">
        <v>1.9500000000000002</v>
      </c>
      <c r="Q286" s="123"/>
      <c r="R286" s="24" t="s">
        <v>31</v>
      </c>
      <c r="S286" s="149">
        <f>C310+C311+C318+C334+C336+C337+C340+C347</f>
        <v>136</v>
      </c>
    </row>
    <row r="287" spans="1:19" s="148" customFormat="1" ht="24.75" customHeight="1">
      <c r="A287" s="325" t="s">
        <v>26</v>
      </c>
      <c r="B287" s="326"/>
      <c r="C287" s="326"/>
      <c r="D287" s="326"/>
      <c r="E287" s="30">
        <f aca="true" t="shared" si="11" ref="E287:P287">E219+E244</f>
        <v>58.28666666666666</v>
      </c>
      <c r="F287" s="30">
        <f t="shared" si="11"/>
        <v>49.34</v>
      </c>
      <c r="G287" s="30">
        <f t="shared" si="11"/>
        <v>249.32722222222222</v>
      </c>
      <c r="H287" s="30">
        <f t="shared" si="11"/>
        <v>1677.3555555555554</v>
      </c>
      <c r="I287" s="30">
        <f t="shared" si="11"/>
        <v>63.621333333333325</v>
      </c>
      <c r="J287" s="30">
        <f t="shared" si="11"/>
        <v>1.5902424242424242</v>
      </c>
      <c r="K287" s="30">
        <f t="shared" si="11"/>
        <v>0.22999999999999998</v>
      </c>
      <c r="L287" s="30">
        <f t="shared" si="11"/>
        <v>8.588000000000001</v>
      </c>
      <c r="M287" s="30">
        <f t="shared" si="11"/>
        <v>765.9385757575757</v>
      </c>
      <c r="N287" s="30">
        <f t="shared" si="11"/>
        <v>1068.61</v>
      </c>
      <c r="O287" s="30">
        <f t="shared" si="11"/>
        <v>182.46000000000004</v>
      </c>
      <c r="P287" s="30">
        <f t="shared" si="11"/>
        <v>9.82</v>
      </c>
      <c r="Q287" s="123"/>
      <c r="R287" s="24" t="s">
        <v>28</v>
      </c>
      <c r="S287" s="149"/>
    </row>
    <row r="288" spans="1:18" s="148" customFormat="1" ht="24.75" customHeight="1">
      <c r="A288" s="329" t="s">
        <v>15</v>
      </c>
      <c r="B288" s="329"/>
      <c r="C288" s="329"/>
      <c r="D288" s="329"/>
      <c r="E288" s="329"/>
      <c r="F288" s="329"/>
      <c r="G288" s="329"/>
      <c r="H288" s="329"/>
      <c r="I288" s="329"/>
      <c r="J288" s="329"/>
      <c r="K288" s="329"/>
      <c r="L288" s="329"/>
      <c r="M288" s="329"/>
      <c r="N288" s="329"/>
      <c r="O288" s="329"/>
      <c r="P288" s="329"/>
      <c r="Q288" s="123"/>
      <c r="R288" s="24" t="s">
        <v>32</v>
      </c>
    </row>
    <row r="289" spans="1:19" s="148" customFormat="1" ht="24.75" customHeight="1">
      <c r="A289" s="311" t="s">
        <v>1</v>
      </c>
      <c r="B289" s="319" t="s">
        <v>2</v>
      </c>
      <c r="C289" s="319" t="s">
        <v>3</v>
      </c>
      <c r="D289" s="334" t="s">
        <v>4</v>
      </c>
      <c r="E289" s="334"/>
      <c r="F289" s="334"/>
      <c r="G289" s="334"/>
      <c r="H289" s="334"/>
      <c r="I289" s="318" t="s">
        <v>215</v>
      </c>
      <c r="J289" s="318"/>
      <c r="K289" s="318"/>
      <c r="L289" s="318"/>
      <c r="M289" s="318" t="s">
        <v>220</v>
      </c>
      <c r="N289" s="318"/>
      <c r="O289" s="318"/>
      <c r="P289" s="318"/>
      <c r="Q289" s="123"/>
      <c r="R289" s="24" t="s">
        <v>83</v>
      </c>
      <c r="S289" s="148">
        <f>D367</f>
        <v>200</v>
      </c>
    </row>
    <row r="290" spans="1:19" s="148" customFormat="1" ht="24.75" customHeight="1">
      <c r="A290" s="311"/>
      <c r="B290" s="311"/>
      <c r="C290" s="311"/>
      <c r="D290" s="226" t="s">
        <v>5</v>
      </c>
      <c r="E290" s="227" t="s">
        <v>6</v>
      </c>
      <c r="F290" s="227" t="s">
        <v>7</v>
      </c>
      <c r="G290" s="227" t="s">
        <v>8</v>
      </c>
      <c r="H290" s="228" t="s">
        <v>9</v>
      </c>
      <c r="I290" s="261" t="s">
        <v>216</v>
      </c>
      <c r="J290" s="261" t="s">
        <v>217</v>
      </c>
      <c r="K290" s="241" t="s">
        <v>218</v>
      </c>
      <c r="L290" s="241" t="s">
        <v>219</v>
      </c>
      <c r="M290" s="161" t="s">
        <v>221</v>
      </c>
      <c r="N290" s="161" t="s">
        <v>222</v>
      </c>
      <c r="O290" s="161" t="s">
        <v>223</v>
      </c>
      <c r="P290" s="161" t="s">
        <v>224</v>
      </c>
      <c r="Q290" s="123"/>
      <c r="R290" s="24" t="s">
        <v>27</v>
      </c>
      <c r="S290" s="149">
        <f>C296+C314+C303</f>
        <v>19.5</v>
      </c>
    </row>
    <row r="291" spans="1:18" s="148" customFormat="1" ht="24.75" customHeight="1">
      <c r="A291" s="325" t="s">
        <v>10</v>
      </c>
      <c r="B291" s="325"/>
      <c r="C291" s="325"/>
      <c r="D291" s="325"/>
      <c r="E291" s="30">
        <f aca="true" t="shared" si="12" ref="E291:P291">E292+E298+E301+E305+E307</f>
        <v>23.84</v>
      </c>
      <c r="F291" s="30">
        <f t="shared" si="12"/>
        <v>22.7</v>
      </c>
      <c r="G291" s="30">
        <f t="shared" si="12"/>
        <v>87.82</v>
      </c>
      <c r="H291" s="30">
        <f t="shared" si="12"/>
        <v>651.6999999999999</v>
      </c>
      <c r="I291" s="30">
        <f t="shared" si="12"/>
        <v>1.203</v>
      </c>
      <c r="J291" s="30">
        <f t="shared" si="12"/>
        <v>0.32216666666666666</v>
      </c>
      <c r="K291" s="30">
        <f t="shared" si="12"/>
        <v>0.25</v>
      </c>
      <c r="L291" s="30">
        <f t="shared" si="12"/>
        <v>0.71</v>
      </c>
      <c r="M291" s="30">
        <f t="shared" si="12"/>
        <v>619.8175</v>
      </c>
      <c r="N291" s="30">
        <f t="shared" si="12"/>
        <v>557.67</v>
      </c>
      <c r="O291" s="30">
        <f t="shared" si="12"/>
        <v>56.9</v>
      </c>
      <c r="P291" s="30">
        <f t="shared" si="12"/>
        <v>2.23</v>
      </c>
      <c r="Q291" s="123"/>
      <c r="R291" s="24" t="s">
        <v>33</v>
      </c>
    </row>
    <row r="292" spans="1:19" s="148" customFormat="1" ht="24.75" customHeight="1">
      <c r="A292" s="308" t="s">
        <v>278</v>
      </c>
      <c r="B292" s="308"/>
      <c r="C292" s="308"/>
      <c r="D292" s="143" t="s">
        <v>46</v>
      </c>
      <c r="E292" s="10">
        <v>8.3</v>
      </c>
      <c r="F292" s="10">
        <v>8.8</v>
      </c>
      <c r="G292" s="10">
        <v>37</v>
      </c>
      <c r="H292" s="8">
        <f>G292*4+F292*9+E292*4</f>
        <v>260.4</v>
      </c>
      <c r="I292" s="137">
        <v>0.37</v>
      </c>
      <c r="J292" s="137">
        <v>0.2</v>
      </c>
      <c r="K292" s="137">
        <v>0.1</v>
      </c>
      <c r="L292" s="137">
        <v>0</v>
      </c>
      <c r="M292" s="137">
        <v>365.5</v>
      </c>
      <c r="N292" s="137">
        <v>296.2</v>
      </c>
      <c r="O292" s="137">
        <v>20.1</v>
      </c>
      <c r="P292" s="137">
        <v>1</v>
      </c>
      <c r="Q292" s="123"/>
      <c r="R292" s="23" t="s">
        <v>185</v>
      </c>
      <c r="S292" s="148">
        <v>0</v>
      </c>
    </row>
    <row r="293" spans="1:18" s="148" customFormat="1" ht="24.75" customHeight="1">
      <c r="A293" s="53" t="s">
        <v>78</v>
      </c>
      <c r="B293" s="51">
        <v>30</v>
      </c>
      <c r="C293" s="51">
        <v>30</v>
      </c>
      <c r="D293" s="14"/>
      <c r="E293" s="40"/>
      <c r="F293" s="40"/>
      <c r="G293" s="40"/>
      <c r="H293" s="64"/>
      <c r="I293" s="114"/>
      <c r="J293" s="114"/>
      <c r="K293" s="114"/>
      <c r="L293" s="114"/>
      <c r="M293" s="114"/>
      <c r="N293" s="114"/>
      <c r="O293" s="114"/>
      <c r="P293" s="114"/>
      <c r="Q293" s="123"/>
      <c r="R293" s="24" t="s">
        <v>34</v>
      </c>
    </row>
    <row r="294" spans="1:19" s="148" customFormat="1" ht="24.75" customHeight="1">
      <c r="A294" s="53" t="s">
        <v>86</v>
      </c>
      <c r="B294" s="51">
        <v>178</v>
      </c>
      <c r="C294" s="51">
        <v>178</v>
      </c>
      <c r="D294" s="67"/>
      <c r="E294" s="40"/>
      <c r="F294" s="40"/>
      <c r="G294" s="40"/>
      <c r="H294" s="64"/>
      <c r="I294" s="11"/>
      <c r="J294" s="11"/>
      <c r="K294" s="11"/>
      <c r="L294" s="11"/>
      <c r="M294" s="11"/>
      <c r="N294" s="11"/>
      <c r="O294" s="11"/>
      <c r="P294" s="11"/>
      <c r="Q294" s="123"/>
      <c r="R294" s="24" t="s">
        <v>99</v>
      </c>
      <c r="S294" s="149">
        <f>C326</f>
        <v>16</v>
      </c>
    </row>
    <row r="295" spans="1:19" s="148" customFormat="1" ht="24.75" customHeight="1">
      <c r="A295" s="16" t="s">
        <v>87</v>
      </c>
      <c r="B295" s="48">
        <v>1</v>
      </c>
      <c r="C295" s="48">
        <v>1</v>
      </c>
      <c r="D295" s="67"/>
      <c r="E295" s="40"/>
      <c r="F295" s="40"/>
      <c r="G295" s="40"/>
      <c r="H295" s="8"/>
      <c r="I295" s="11"/>
      <c r="J295" s="11"/>
      <c r="K295" s="11"/>
      <c r="L295" s="11"/>
      <c r="M295" s="11"/>
      <c r="N295" s="11"/>
      <c r="O295" s="11"/>
      <c r="P295" s="11"/>
      <c r="Q295" s="123"/>
      <c r="R295" s="23" t="s">
        <v>84</v>
      </c>
      <c r="S295" s="149">
        <f>C343</f>
        <v>74</v>
      </c>
    </row>
    <row r="296" spans="1:19" s="148" customFormat="1" ht="24.75" customHeight="1">
      <c r="A296" s="65" t="s">
        <v>48</v>
      </c>
      <c r="B296" s="67">
        <v>3</v>
      </c>
      <c r="C296" s="67">
        <v>3</v>
      </c>
      <c r="D296" s="67"/>
      <c r="E296" s="40"/>
      <c r="F296" s="40"/>
      <c r="G296" s="40"/>
      <c r="H296" s="64"/>
      <c r="I296" s="11"/>
      <c r="J296" s="11"/>
      <c r="K296" s="11"/>
      <c r="L296" s="11"/>
      <c r="M296" s="11"/>
      <c r="N296" s="11"/>
      <c r="O296" s="11"/>
      <c r="P296" s="11"/>
      <c r="Q296" s="123"/>
      <c r="R296" s="23" t="s">
        <v>85</v>
      </c>
      <c r="S296" s="148">
        <f>C300</f>
        <v>20</v>
      </c>
    </row>
    <row r="297" spans="1:19" s="148" customFormat="1" ht="24.75" customHeight="1">
      <c r="A297" s="60" t="s">
        <v>103</v>
      </c>
      <c r="B297" s="14">
        <v>5</v>
      </c>
      <c r="C297" s="14">
        <v>5</v>
      </c>
      <c r="D297" s="14"/>
      <c r="E297" s="28"/>
      <c r="F297" s="28"/>
      <c r="G297" s="28"/>
      <c r="H297" s="47"/>
      <c r="I297" s="46"/>
      <c r="J297" s="46"/>
      <c r="K297" s="46"/>
      <c r="L297" s="46"/>
      <c r="M297" s="46"/>
      <c r="N297" s="46"/>
      <c r="O297" s="46"/>
      <c r="P297" s="46"/>
      <c r="Q297" s="123"/>
      <c r="R297" s="24" t="s">
        <v>35</v>
      </c>
      <c r="S297" s="149"/>
    </row>
    <row r="298" spans="1:19" s="148" customFormat="1" ht="24.75" customHeight="1">
      <c r="A298" s="322" t="s">
        <v>272</v>
      </c>
      <c r="B298" s="322"/>
      <c r="C298" s="322"/>
      <c r="D298" s="106" t="s">
        <v>367</v>
      </c>
      <c r="E298" s="81">
        <v>8.5</v>
      </c>
      <c r="F298" s="81">
        <v>10</v>
      </c>
      <c r="G298" s="81">
        <v>14.8</v>
      </c>
      <c r="H298" s="8">
        <f>E298*4+F298*9+G298*4</f>
        <v>183.2</v>
      </c>
      <c r="I298" s="11">
        <v>0.033</v>
      </c>
      <c r="J298" s="11">
        <v>0.06416666666666668</v>
      </c>
      <c r="K298" s="11">
        <v>0.13</v>
      </c>
      <c r="L298" s="11">
        <v>0.21</v>
      </c>
      <c r="M298" s="11">
        <v>84.6175</v>
      </c>
      <c r="N298" s="11">
        <v>132.87</v>
      </c>
      <c r="O298" s="11">
        <v>12.3</v>
      </c>
      <c r="P298" s="11">
        <v>0.03</v>
      </c>
      <c r="Q298" s="123"/>
      <c r="R298" s="95" t="s">
        <v>161</v>
      </c>
      <c r="S298" s="149"/>
    </row>
    <row r="299" spans="1:19" s="148" customFormat="1" ht="24.75" customHeight="1">
      <c r="A299" s="65" t="s">
        <v>52</v>
      </c>
      <c r="B299" s="67">
        <v>30</v>
      </c>
      <c r="C299" s="67">
        <v>30</v>
      </c>
      <c r="D299" s="6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23"/>
      <c r="R299" s="26" t="s">
        <v>211</v>
      </c>
      <c r="S299" s="149">
        <f>C294++C348+C365+C304</f>
        <v>321</v>
      </c>
    </row>
    <row r="300" spans="1:19" s="148" customFormat="1" ht="24.75" customHeight="1">
      <c r="A300" s="61" t="s">
        <v>273</v>
      </c>
      <c r="B300" s="223">
        <v>21</v>
      </c>
      <c r="C300" s="14">
        <v>20</v>
      </c>
      <c r="D300" s="6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23"/>
      <c r="R300" s="26" t="s">
        <v>212</v>
      </c>
      <c r="S300" s="149"/>
    </row>
    <row r="301" spans="1:18" s="148" customFormat="1" ht="24.75" customHeight="1">
      <c r="A301" s="308" t="s">
        <v>169</v>
      </c>
      <c r="B301" s="308"/>
      <c r="C301" s="308"/>
      <c r="D301" s="143">
        <v>200</v>
      </c>
      <c r="E301" s="143">
        <v>4.2</v>
      </c>
      <c r="F301" s="143">
        <v>3.5</v>
      </c>
      <c r="G301" s="143">
        <v>19.5</v>
      </c>
      <c r="H301" s="8">
        <f>E301*4+F301*9+G301*4</f>
        <v>126.3</v>
      </c>
      <c r="I301" s="11">
        <v>0.8</v>
      </c>
      <c r="J301" s="11">
        <v>0</v>
      </c>
      <c r="K301" s="11">
        <v>0.02</v>
      </c>
      <c r="L301" s="11">
        <v>0</v>
      </c>
      <c r="M301" s="11">
        <v>158.7</v>
      </c>
      <c r="N301" s="11">
        <v>84</v>
      </c>
      <c r="O301" s="11">
        <v>12.3</v>
      </c>
      <c r="P301" s="11">
        <v>0.2</v>
      </c>
      <c r="Q301" s="123"/>
      <c r="R301" s="23" t="s">
        <v>36</v>
      </c>
    </row>
    <row r="302" spans="1:19" s="148" customFormat="1" ht="24.75" customHeight="1">
      <c r="A302" s="53" t="s">
        <v>50</v>
      </c>
      <c r="B302" s="51">
        <v>0.5</v>
      </c>
      <c r="C302" s="51">
        <v>0.5</v>
      </c>
      <c r="D302" s="67"/>
      <c r="E302" s="40"/>
      <c r="F302" s="40"/>
      <c r="G302" s="40"/>
      <c r="H302" s="64"/>
      <c r="I302" s="119"/>
      <c r="J302" s="119"/>
      <c r="K302" s="119"/>
      <c r="L302" s="119"/>
      <c r="M302" s="119"/>
      <c r="N302" s="119"/>
      <c r="O302" s="119"/>
      <c r="P302" s="119"/>
      <c r="Q302" s="123"/>
      <c r="R302" s="23" t="s">
        <v>37</v>
      </c>
      <c r="S302" s="149">
        <f>C339</f>
        <v>5</v>
      </c>
    </row>
    <row r="303" spans="1:20" s="148" customFormat="1" ht="24.75" customHeight="1">
      <c r="A303" s="65" t="s">
        <v>48</v>
      </c>
      <c r="B303" s="67">
        <v>15</v>
      </c>
      <c r="C303" s="67">
        <v>15</v>
      </c>
      <c r="D303" s="67"/>
      <c r="E303" s="40"/>
      <c r="F303" s="40"/>
      <c r="G303" s="40"/>
      <c r="H303" s="64"/>
      <c r="I303" s="119"/>
      <c r="J303" s="119"/>
      <c r="K303" s="119"/>
      <c r="L303" s="119"/>
      <c r="M303" s="119"/>
      <c r="N303" s="119"/>
      <c r="O303" s="119"/>
      <c r="P303" s="119"/>
      <c r="Q303" s="123"/>
      <c r="R303" s="24" t="s">
        <v>100</v>
      </c>
      <c r="T303" s="181"/>
    </row>
    <row r="304" spans="1:19" s="148" customFormat="1" ht="24.75" customHeight="1">
      <c r="A304" s="65" t="s">
        <v>86</v>
      </c>
      <c r="B304" s="67">
        <v>100</v>
      </c>
      <c r="C304" s="67">
        <v>100</v>
      </c>
      <c r="D304" s="67"/>
      <c r="E304" s="40"/>
      <c r="F304" s="40"/>
      <c r="G304" s="40"/>
      <c r="H304" s="64"/>
      <c r="I304" s="119"/>
      <c r="J304" s="119"/>
      <c r="K304" s="119"/>
      <c r="L304" s="119"/>
      <c r="M304" s="119"/>
      <c r="N304" s="119"/>
      <c r="O304" s="119"/>
      <c r="P304" s="119"/>
      <c r="Q304" s="123"/>
      <c r="R304" s="23" t="s">
        <v>38</v>
      </c>
      <c r="S304" s="149">
        <f>C297+C338+C352+C366</f>
        <v>21</v>
      </c>
    </row>
    <row r="305" spans="1:19" s="148" customFormat="1" ht="24.75" customHeight="1">
      <c r="A305" s="308" t="s">
        <v>127</v>
      </c>
      <c r="B305" s="308"/>
      <c r="C305" s="308"/>
      <c r="D305" s="143">
        <v>20</v>
      </c>
      <c r="E305" s="10">
        <v>1.52</v>
      </c>
      <c r="F305" s="10">
        <v>0.16</v>
      </c>
      <c r="G305" s="10">
        <v>9.84</v>
      </c>
      <c r="H305" s="8">
        <v>47</v>
      </c>
      <c r="I305" s="11">
        <v>0</v>
      </c>
      <c r="J305" s="11">
        <v>0.022000000000000002</v>
      </c>
      <c r="K305" s="11">
        <v>0</v>
      </c>
      <c r="L305" s="11">
        <v>0.22</v>
      </c>
      <c r="M305" s="11">
        <v>4</v>
      </c>
      <c r="N305" s="11">
        <v>13</v>
      </c>
      <c r="O305" s="11">
        <v>2.8</v>
      </c>
      <c r="P305" s="11">
        <v>0.22</v>
      </c>
      <c r="Q305" s="123"/>
      <c r="R305" s="23" t="s">
        <v>30</v>
      </c>
      <c r="S305" s="149">
        <f>C317+C350</f>
        <v>8</v>
      </c>
    </row>
    <row r="306" spans="1:19" s="148" customFormat="1" ht="24.75" customHeight="1">
      <c r="A306" s="308" t="s">
        <v>119</v>
      </c>
      <c r="B306" s="308"/>
      <c r="C306" s="308"/>
      <c r="D306" s="143">
        <v>20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23"/>
      <c r="R306" s="24" t="s">
        <v>39</v>
      </c>
      <c r="S306" s="149">
        <f>B346</f>
        <v>7</v>
      </c>
    </row>
    <row r="307" spans="1:18" s="148" customFormat="1" ht="24.75" customHeight="1">
      <c r="A307" s="307" t="s">
        <v>40</v>
      </c>
      <c r="B307" s="307"/>
      <c r="C307" s="307"/>
      <c r="D307" s="143">
        <v>20</v>
      </c>
      <c r="E307" s="10">
        <v>1.32</v>
      </c>
      <c r="F307" s="10">
        <v>0.24</v>
      </c>
      <c r="G307" s="10">
        <v>6.68</v>
      </c>
      <c r="H307" s="8">
        <v>34.8</v>
      </c>
      <c r="I307" s="11">
        <v>0</v>
      </c>
      <c r="J307" s="11">
        <v>0.036</v>
      </c>
      <c r="K307" s="11">
        <v>0</v>
      </c>
      <c r="L307" s="11">
        <v>0.28</v>
      </c>
      <c r="M307" s="11">
        <v>7</v>
      </c>
      <c r="N307" s="11">
        <v>31.6</v>
      </c>
      <c r="O307" s="11">
        <v>9.4</v>
      </c>
      <c r="P307" s="11">
        <v>0.78</v>
      </c>
      <c r="Q307" s="123"/>
      <c r="R307" s="96" t="s">
        <v>162</v>
      </c>
    </row>
    <row r="308" spans="1:19" s="148" customFormat="1" ht="24.75" customHeight="1" thickBot="1">
      <c r="A308" s="325" t="s">
        <v>11</v>
      </c>
      <c r="B308" s="325"/>
      <c r="C308" s="325"/>
      <c r="D308" s="325"/>
      <c r="E308" s="44">
        <f aca="true" t="shared" si="13" ref="E308:P308">E309+E325+E342+E360+E367+E368+E370</f>
        <v>30.437777777777775</v>
      </c>
      <c r="F308" s="44">
        <f t="shared" si="13"/>
        <v>33.76888888888889</v>
      </c>
      <c r="G308" s="44">
        <f t="shared" si="13"/>
        <v>127.12</v>
      </c>
      <c r="H308" s="44">
        <f t="shared" si="13"/>
        <v>936.1111111111111</v>
      </c>
      <c r="I308" s="44">
        <f t="shared" si="13"/>
        <v>50.1715873015873</v>
      </c>
      <c r="J308" s="44">
        <f t="shared" si="13"/>
        <v>0.48536507936507933</v>
      </c>
      <c r="K308" s="44">
        <f t="shared" si="13"/>
        <v>0.17142857142857143</v>
      </c>
      <c r="L308" s="44">
        <f t="shared" si="13"/>
        <v>6.031428571428572</v>
      </c>
      <c r="M308" s="44">
        <f t="shared" si="13"/>
        <v>205.9546031746032</v>
      </c>
      <c r="N308" s="44">
        <f t="shared" si="13"/>
        <v>434.7006349206349</v>
      </c>
      <c r="O308" s="44">
        <f t="shared" si="13"/>
        <v>115.05507936507937</v>
      </c>
      <c r="P308" s="44">
        <f t="shared" si="13"/>
        <v>6.8290476190476195</v>
      </c>
      <c r="Q308" s="123"/>
      <c r="R308" s="97" t="s">
        <v>141</v>
      </c>
      <c r="S308" s="148">
        <v>3</v>
      </c>
    </row>
    <row r="309" spans="1:19" s="148" customFormat="1" ht="24.75" customHeight="1">
      <c r="A309" s="332" t="s">
        <v>321</v>
      </c>
      <c r="B309" s="333"/>
      <c r="C309" s="333"/>
      <c r="D309" s="240">
        <v>100</v>
      </c>
      <c r="E309" s="72">
        <v>0.5</v>
      </c>
      <c r="F309" s="72">
        <v>5</v>
      </c>
      <c r="G309" s="72">
        <v>8.9</v>
      </c>
      <c r="H309" s="66">
        <f>G309*4+F309*9+E309*4</f>
        <v>82.6</v>
      </c>
      <c r="I309" s="11">
        <v>27.8</v>
      </c>
      <c r="J309" s="11">
        <v>0.04</v>
      </c>
      <c r="K309" s="11">
        <v>0</v>
      </c>
      <c r="L309" s="11">
        <v>2.5</v>
      </c>
      <c r="M309" s="11">
        <v>44</v>
      </c>
      <c r="N309" s="11">
        <v>32</v>
      </c>
      <c r="O309" s="11">
        <v>17</v>
      </c>
      <c r="P309" s="11">
        <v>0.6</v>
      </c>
      <c r="Q309" s="123"/>
      <c r="R309" s="32" t="s">
        <v>187</v>
      </c>
      <c r="S309" s="179"/>
    </row>
    <row r="310" spans="1:17" s="148" customFormat="1" ht="24.75" customHeight="1">
      <c r="A310" s="120" t="s">
        <v>322</v>
      </c>
      <c r="B310" s="48">
        <f>C310*1.98</f>
        <v>158.4</v>
      </c>
      <c r="C310" s="48">
        <v>80</v>
      </c>
      <c r="D310" s="240"/>
      <c r="E310" s="72"/>
      <c r="F310" s="72"/>
      <c r="G310" s="72"/>
      <c r="H310" s="66"/>
      <c r="I310" s="89"/>
      <c r="J310" s="89"/>
      <c r="K310" s="89"/>
      <c r="L310" s="89"/>
      <c r="M310" s="89"/>
      <c r="N310" s="89"/>
      <c r="O310" s="89"/>
      <c r="P310" s="89"/>
      <c r="Q310" s="123"/>
    </row>
    <row r="311" spans="1:17" s="148" customFormat="1" ht="24.75" customHeight="1">
      <c r="A311" s="65" t="s">
        <v>61</v>
      </c>
      <c r="B311" s="64">
        <f>C311*1.25</f>
        <v>18.75</v>
      </c>
      <c r="C311" s="64">
        <v>15</v>
      </c>
      <c r="D311" s="240"/>
      <c r="E311" s="72"/>
      <c r="F311" s="72"/>
      <c r="G311" s="72"/>
      <c r="H311" s="66"/>
      <c r="I311" s="89"/>
      <c r="J311" s="89"/>
      <c r="K311" s="89"/>
      <c r="L311" s="89"/>
      <c r="M311" s="89"/>
      <c r="N311" s="89"/>
      <c r="O311" s="89"/>
      <c r="P311" s="89"/>
      <c r="Q311" s="123"/>
    </row>
    <row r="312" spans="1:17" s="148" customFormat="1" ht="24.75" customHeight="1">
      <c r="A312" s="65" t="s">
        <v>53</v>
      </c>
      <c r="B312" s="64">
        <f>C312*1.43</f>
        <v>21.45</v>
      </c>
      <c r="C312" s="64">
        <v>15</v>
      </c>
      <c r="D312" s="240"/>
      <c r="E312" s="72"/>
      <c r="F312" s="72"/>
      <c r="G312" s="72"/>
      <c r="H312" s="66"/>
      <c r="I312" s="89"/>
      <c r="J312" s="89"/>
      <c r="K312" s="89"/>
      <c r="L312" s="89"/>
      <c r="M312" s="89"/>
      <c r="N312" s="89"/>
      <c r="O312" s="89"/>
      <c r="P312" s="89"/>
      <c r="Q312" s="123"/>
    </row>
    <row r="313" spans="1:17" s="148" customFormat="1" ht="24.75" customHeight="1">
      <c r="A313" s="53" t="s">
        <v>323</v>
      </c>
      <c r="B313" s="56">
        <f>C313*1.25</f>
        <v>18.75</v>
      </c>
      <c r="C313" s="48">
        <v>15</v>
      </c>
      <c r="D313" s="240"/>
      <c r="E313" s="72"/>
      <c r="F313" s="72"/>
      <c r="G313" s="72"/>
      <c r="H313" s="66"/>
      <c r="I313" s="89"/>
      <c r="J313" s="89"/>
      <c r="K313" s="89"/>
      <c r="L313" s="89"/>
      <c r="M313" s="89"/>
      <c r="N313" s="89"/>
      <c r="O313" s="89"/>
      <c r="P313" s="89"/>
      <c r="Q313" s="123"/>
    </row>
    <row r="314" spans="1:17" s="148" customFormat="1" ht="24.75" customHeight="1">
      <c r="A314" s="53" t="s">
        <v>48</v>
      </c>
      <c r="B314" s="56">
        <v>1.5</v>
      </c>
      <c r="C314" s="56">
        <v>1.5</v>
      </c>
      <c r="D314" s="240"/>
      <c r="E314" s="72"/>
      <c r="F314" s="72"/>
      <c r="G314" s="72"/>
      <c r="H314" s="66"/>
      <c r="I314" s="89"/>
      <c r="J314" s="89"/>
      <c r="K314" s="89"/>
      <c r="L314" s="89"/>
      <c r="M314" s="89"/>
      <c r="N314" s="89"/>
      <c r="O314" s="89"/>
      <c r="P314" s="89"/>
      <c r="Q314" s="123"/>
    </row>
    <row r="315" spans="1:17" s="148" customFormat="1" ht="24.75" customHeight="1">
      <c r="A315" s="53" t="s">
        <v>324</v>
      </c>
      <c r="B315" s="56">
        <v>0.1</v>
      </c>
      <c r="C315" s="56">
        <v>0.1</v>
      </c>
      <c r="D315" s="240"/>
      <c r="E315" s="72"/>
      <c r="F315" s="72"/>
      <c r="G315" s="72"/>
      <c r="H315" s="66"/>
      <c r="I315" s="89"/>
      <c r="J315" s="89"/>
      <c r="K315" s="89"/>
      <c r="L315" s="89"/>
      <c r="M315" s="89"/>
      <c r="N315" s="89"/>
      <c r="O315" s="89"/>
      <c r="P315" s="89"/>
      <c r="Q315" s="123"/>
    </row>
    <row r="316" spans="1:17" s="148" customFormat="1" ht="24.75" customHeight="1">
      <c r="A316" s="122" t="s">
        <v>325</v>
      </c>
      <c r="B316" s="48">
        <v>5</v>
      </c>
      <c r="C316" s="48">
        <v>5</v>
      </c>
      <c r="D316" s="240"/>
      <c r="E316" s="72"/>
      <c r="F316" s="72"/>
      <c r="G316" s="72"/>
      <c r="H316" s="66"/>
      <c r="I316" s="89"/>
      <c r="J316" s="89"/>
      <c r="K316" s="89"/>
      <c r="L316" s="89"/>
      <c r="M316" s="89"/>
      <c r="N316" s="89"/>
      <c r="O316" s="89"/>
      <c r="P316" s="89"/>
      <c r="Q316" s="123"/>
    </row>
    <row r="317" spans="1:17" s="148" customFormat="1" ht="24.75" customHeight="1">
      <c r="A317" s="53" t="s">
        <v>54</v>
      </c>
      <c r="B317" s="51">
        <v>5</v>
      </c>
      <c r="C317" s="48">
        <v>5</v>
      </c>
      <c r="D317" s="240"/>
      <c r="E317" s="40"/>
      <c r="F317" s="40"/>
      <c r="G317" s="40"/>
      <c r="H317" s="64"/>
      <c r="I317" s="89"/>
      <c r="J317" s="89"/>
      <c r="K317" s="89"/>
      <c r="L317" s="89"/>
      <c r="M317" s="89"/>
      <c r="N317" s="89"/>
      <c r="O317" s="89"/>
      <c r="P317" s="89"/>
      <c r="Q317" s="178"/>
    </row>
    <row r="318" spans="1:17" s="148" customFormat="1" ht="24.75" customHeight="1">
      <c r="A318" s="53" t="s">
        <v>154</v>
      </c>
      <c r="B318" s="51">
        <f>C318*1.35</f>
        <v>2.7</v>
      </c>
      <c r="C318" s="51">
        <v>2</v>
      </c>
      <c r="D318" s="67"/>
      <c r="E318" s="40"/>
      <c r="F318" s="40"/>
      <c r="G318" s="40"/>
      <c r="H318" s="67"/>
      <c r="I318" s="92"/>
      <c r="J318" s="92"/>
      <c r="K318" s="92"/>
      <c r="L318" s="92"/>
      <c r="M318" s="92"/>
      <c r="N318" s="92"/>
      <c r="O318" s="92"/>
      <c r="P318" s="92"/>
      <c r="Q318" s="178"/>
    </row>
    <row r="319" spans="1:17" s="148" customFormat="1" ht="24.75" customHeight="1">
      <c r="A319" s="317" t="s">
        <v>88</v>
      </c>
      <c r="B319" s="317"/>
      <c r="C319" s="317"/>
      <c r="D319" s="317"/>
      <c r="E319" s="317"/>
      <c r="F319" s="317"/>
      <c r="G319" s="317"/>
      <c r="H319" s="317"/>
      <c r="I319" s="317"/>
      <c r="J319" s="317"/>
      <c r="K319" s="317"/>
      <c r="L319" s="317"/>
      <c r="M319" s="317"/>
      <c r="N319" s="317"/>
      <c r="O319" s="317"/>
      <c r="P319" s="317"/>
      <c r="Q319" s="123"/>
    </row>
    <row r="320" spans="1:17" s="148" customFormat="1" ht="24.75" customHeight="1">
      <c r="A320" s="309" t="s">
        <v>158</v>
      </c>
      <c r="B320" s="309"/>
      <c r="C320" s="309"/>
      <c r="D320" s="143" t="s">
        <v>230</v>
      </c>
      <c r="E320" s="10">
        <v>1</v>
      </c>
      <c r="F320" s="10">
        <v>5</v>
      </c>
      <c r="G320" s="10">
        <v>3.9</v>
      </c>
      <c r="H320" s="70">
        <f>E320*4+F320*9+G320*4</f>
        <v>64.6</v>
      </c>
      <c r="I320" s="11">
        <v>25</v>
      </c>
      <c r="J320" s="11">
        <v>0</v>
      </c>
      <c r="K320" s="11">
        <v>0.02857142857142857</v>
      </c>
      <c r="L320" s="11">
        <v>1.8571428571428572</v>
      </c>
      <c r="M320" s="11">
        <v>14.000000000000002</v>
      </c>
      <c r="N320" s="11">
        <v>19.385714285714286</v>
      </c>
      <c r="O320" s="11">
        <v>9.057142857142857</v>
      </c>
      <c r="P320" s="11">
        <v>0.8333333333333334</v>
      </c>
      <c r="Q320" s="123"/>
    </row>
    <row r="321" spans="1:17" s="148" customFormat="1" ht="24.75" customHeight="1">
      <c r="A321" s="69" t="s">
        <v>133</v>
      </c>
      <c r="B321" s="47">
        <f>C321*1.02</f>
        <v>102</v>
      </c>
      <c r="C321" s="14">
        <v>100</v>
      </c>
      <c r="D321" s="14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123"/>
    </row>
    <row r="322" spans="1:17" s="148" customFormat="1" ht="24.75" customHeight="1">
      <c r="A322" s="7" t="s">
        <v>142</v>
      </c>
      <c r="B322" s="47">
        <f>C322*1.18</f>
        <v>118</v>
      </c>
      <c r="C322" s="14">
        <v>100</v>
      </c>
      <c r="D322" s="14"/>
      <c r="E322" s="28"/>
      <c r="F322" s="28"/>
      <c r="G322" s="28"/>
      <c r="H322" s="47"/>
      <c r="I322" s="46"/>
      <c r="J322" s="46"/>
      <c r="K322" s="46"/>
      <c r="L322" s="46"/>
      <c r="M322" s="46"/>
      <c r="N322" s="46"/>
      <c r="O322" s="46"/>
      <c r="P322" s="46"/>
      <c r="Q322" s="123"/>
    </row>
    <row r="323" spans="1:17" s="148" customFormat="1" ht="24.75" customHeight="1">
      <c r="A323" s="19" t="s">
        <v>136</v>
      </c>
      <c r="B323" s="47">
        <v>5</v>
      </c>
      <c r="C323" s="14">
        <v>5</v>
      </c>
      <c r="D323" s="14"/>
      <c r="E323" s="28"/>
      <c r="F323" s="28"/>
      <c r="G323" s="28"/>
      <c r="H323" s="47"/>
      <c r="I323" s="46"/>
      <c r="J323" s="46"/>
      <c r="K323" s="46"/>
      <c r="L323" s="46"/>
      <c r="M323" s="46"/>
      <c r="N323" s="46"/>
      <c r="O323" s="46"/>
      <c r="P323" s="46"/>
      <c r="Q323" s="123"/>
    </row>
    <row r="324" spans="1:17" s="148" customFormat="1" ht="24.75" customHeight="1">
      <c r="A324" s="53" t="s">
        <v>154</v>
      </c>
      <c r="B324" s="51">
        <f>C324*1.35</f>
        <v>2.7</v>
      </c>
      <c r="C324" s="51">
        <v>2</v>
      </c>
      <c r="D324" s="67"/>
      <c r="E324" s="40"/>
      <c r="F324" s="40"/>
      <c r="G324" s="40"/>
      <c r="H324" s="67"/>
      <c r="I324" s="92"/>
      <c r="J324" s="92"/>
      <c r="K324" s="92"/>
      <c r="L324" s="92"/>
      <c r="M324" s="92"/>
      <c r="N324" s="92"/>
      <c r="O324" s="92"/>
      <c r="P324" s="92"/>
      <c r="Q324" s="123"/>
    </row>
    <row r="325" spans="1:17" s="148" customFormat="1" ht="24.75" customHeight="1">
      <c r="A325" s="312" t="s">
        <v>290</v>
      </c>
      <c r="B325" s="312"/>
      <c r="C325" s="312"/>
      <c r="D325" s="143" t="s">
        <v>105</v>
      </c>
      <c r="E325" s="10">
        <v>4.9</v>
      </c>
      <c r="F325" s="10">
        <v>5.7</v>
      </c>
      <c r="G325" s="10">
        <v>16.3</v>
      </c>
      <c r="H325" s="8">
        <f>E325*4+F325*9+G325*4</f>
        <v>136.10000000000002</v>
      </c>
      <c r="I325" s="11">
        <v>3.2</v>
      </c>
      <c r="J325" s="11">
        <v>0.09</v>
      </c>
      <c r="K325" s="11">
        <v>0.03</v>
      </c>
      <c r="L325" s="11">
        <v>0.4</v>
      </c>
      <c r="M325" s="11">
        <v>26.2</v>
      </c>
      <c r="N325" s="11">
        <v>65.18</v>
      </c>
      <c r="O325" s="11">
        <v>21.79</v>
      </c>
      <c r="P325" s="11">
        <v>0.8</v>
      </c>
      <c r="Q325" s="123"/>
    </row>
    <row r="326" spans="1:17" s="148" customFormat="1" ht="24.75" customHeight="1">
      <c r="A326" s="50" t="s">
        <v>55</v>
      </c>
      <c r="B326" s="39">
        <f>C326*1.36</f>
        <v>21.76</v>
      </c>
      <c r="C326" s="20">
        <v>16</v>
      </c>
      <c r="D326" s="73"/>
      <c r="E326" s="10"/>
      <c r="F326" s="10"/>
      <c r="G326" s="10"/>
      <c r="H326" s="8"/>
      <c r="I326" s="11"/>
      <c r="J326" s="11"/>
      <c r="K326" s="11"/>
      <c r="L326" s="11"/>
      <c r="M326" s="11"/>
      <c r="N326" s="11"/>
      <c r="O326" s="11"/>
      <c r="P326" s="11"/>
      <c r="Q326" s="123"/>
    </row>
    <row r="327" spans="1:29" s="148" customFormat="1" ht="24.75" customHeight="1">
      <c r="A327" s="50" t="s">
        <v>56</v>
      </c>
      <c r="B327" s="39">
        <f>C327*1.18</f>
        <v>18.88</v>
      </c>
      <c r="C327" s="13">
        <v>16</v>
      </c>
      <c r="D327" s="73"/>
      <c r="E327" s="10"/>
      <c r="F327" s="10"/>
      <c r="G327" s="10"/>
      <c r="H327" s="8"/>
      <c r="I327" s="11"/>
      <c r="J327" s="11"/>
      <c r="K327" s="11"/>
      <c r="L327" s="11"/>
      <c r="M327" s="11"/>
      <c r="N327" s="11"/>
      <c r="O327" s="11"/>
      <c r="P327" s="11"/>
      <c r="Q327" s="123"/>
      <c r="AC327" s="32"/>
    </row>
    <row r="328" spans="1:17" s="148" customFormat="1" ht="24.75" customHeight="1">
      <c r="A328" s="85" t="s">
        <v>96</v>
      </c>
      <c r="B328" s="57">
        <f>C328</f>
        <v>16</v>
      </c>
      <c r="C328" s="47">
        <f>C327</f>
        <v>16</v>
      </c>
      <c r="D328" s="143"/>
      <c r="E328" s="10"/>
      <c r="F328" s="40"/>
      <c r="G328" s="40"/>
      <c r="H328" s="67"/>
      <c r="I328" s="119"/>
      <c r="J328" s="119"/>
      <c r="K328" s="119"/>
      <c r="L328" s="119"/>
      <c r="M328" s="119"/>
      <c r="N328" s="119"/>
      <c r="O328" s="119"/>
      <c r="P328" s="119"/>
      <c r="Q328" s="123"/>
    </row>
    <row r="329" spans="1:17" s="148" customFormat="1" ht="24.75" customHeight="1">
      <c r="A329" s="53" t="s">
        <v>57</v>
      </c>
      <c r="B329" s="48">
        <f>C329*1.33</f>
        <v>69.16</v>
      </c>
      <c r="C329" s="51">
        <v>52</v>
      </c>
      <c r="D329" s="67"/>
      <c r="E329" s="40"/>
      <c r="F329" s="40"/>
      <c r="G329" s="40"/>
      <c r="H329" s="64"/>
      <c r="I329" s="11"/>
      <c r="J329" s="11"/>
      <c r="K329" s="11"/>
      <c r="L329" s="11"/>
      <c r="M329" s="11"/>
      <c r="N329" s="11"/>
      <c r="O329" s="11"/>
      <c r="P329" s="11"/>
      <c r="Q329" s="195"/>
    </row>
    <row r="330" spans="1:17" s="148" customFormat="1" ht="24.75" customHeight="1">
      <c r="A330" s="53" t="s">
        <v>58</v>
      </c>
      <c r="B330" s="48">
        <f>C330*1.43</f>
        <v>74.36</v>
      </c>
      <c r="C330" s="51">
        <v>52</v>
      </c>
      <c r="D330" s="67"/>
      <c r="E330" s="40"/>
      <c r="F330" s="40"/>
      <c r="G330" s="40"/>
      <c r="H330" s="64"/>
      <c r="I330" s="114"/>
      <c r="J330" s="114"/>
      <c r="K330" s="114"/>
      <c r="L330" s="114"/>
      <c r="M330" s="114"/>
      <c r="N330" s="114"/>
      <c r="O330" s="114"/>
      <c r="P330" s="114"/>
      <c r="Q330" s="180"/>
    </row>
    <row r="331" spans="1:17" s="148" customFormat="1" ht="24.75" customHeight="1">
      <c r="A331" s="53" t="s">
        <v>59</v>
      </c>
      <c r="B331" s="48">
        <f>C331*1.54</f>
        <v>80.08</v>
      </c>
      <c r="C331" s="51">
        <v>52</v>
      </c>
      <c r="D331" s="67"/>
      <c r="E331" s="40"/>
      <c r="F331" s="40"/>
      <c r="G331" s="40"/>
      <c r="H331" s="64"/>
      <c r="I331" s="114"/>
      <c r="J331" s="114"/>
      <c r="K331" s="114"/>
      <c r="L331" s="114"/>
      <c r="M331" s="114"/>
      <c r="N331" s="114"/>
      <c r="O331" s="114"/>
      <c r="P331" s="114"/>
      <c r="Q331" s="180"/>
    </row>
    <row r="332" spans="1:17" s="148" customFormat="1" ht="24.75" customHeight="1">
      <c r="A332" s="53" t="s">
        <v>60</v>
      </c>
      <c r="B332" s="48">
        <f>C332*1.67</f>
        <v>86.84</v>
      </c>
      <c r="C332" s="51">
        <v>52</v>
      </c>
      <c r="D332" s="67"/>
      <c r="E332" s="40"/>
      <c r="F332" s="40"/>
      <c r="G332" s="40"/>
      <c r="H332" s="64"/>
      <c r="I332" s="114"/>
      <c r="J332" s="114"/>
      <c r="K332" s="114"/>
      <c r="L332" s="114"/>
      <c r="M332" s="114"/>
      <c r="N332" s="114"/>
      <c r="O332" s="114"/>
      <c r="P332" s="114"/>
      <c r="Q332" s="180"/>
    </row>
    <row r="333" spans="1:17" s="148" customFormat="1" ht="24.75" customHeight="1">
      <c r="A333" s="122" t="s">
        <v>95</v>
      </c>
      <c r="B333" s="51">
        <v>5</v>
      </c>
      <c r="C333" s="51">
        <v>5</v>
      </c>
      <c r="D333" s="67"/>
      <c r="E333" s="40"/>
      <c r="F333" s="40"/>
      <c r="G333" s="40"/>
      <c r="H333" s="64"/>
      <c r="I333" s="114"/>
      <c r="J333" s="114"/>
      <c r="K333" s="114"/>
      <c r="L333" s="114"/>
      <c r="M333" s="114"/>
      <c r="N333" s="114"/>
      <c r="O333" s="114"/>
      <c r="P333" s="114"/>
      <c r="Q333" s="180"/>
    </row>
    <row r="334" spans="1:17" s="148" customFormat="1" ht="24.75" customHeight="1">
      <c r="A334" s="53" t="s">
        <v>61</v>
      </c>
      <c r="B334" s="56">
        <f>C334*1.25</f>
        <v>12.5</v>
      </c>
      <c r="C334" s="51">
        <v>10</v>
      </c>
      <c r="D334" s="67"/>
      <c r="E334" s="40"/>
      <c r="F334" s="40"/>
      <c r="G334" s="40"/>
      <c r="H334" s="64"/>
      <c r="I334" s="114"/>
      <c r="J334" s="114"/>
      <c r="K334" s="114"/>
      <c r="L334" s="114"/>
      <c r="M334" s="114"/>
      <c r="N334" s="114"/>
      <c r="O334" s="114"/>
      <c r="P334" s="114"/>
      <c r="Q334" s="196"/>
    </row>
    <row r="335" spans="1:17" s="148" customFormat="1" ht="24.75" customHeight="1">
      <c r="A335" s="53" t="s">
        <v>53</v>
      </c>
      <c r="B335" s="56">
        <f>C335*1.33</f>
        <v>13.3</v>
      </c>
      <c r="C335" s="51">
        <v>10</v>
      </c>
      <c r="D335" s="67"/>
      <c r="E335" s="40"/>
      <c r="F335" s="40"/>
      <c r="G335" s="40"/>
      <c r="H335" s="64"/>
      <c r="I335" s="114"/>
      <c r="J335" s="114"/>
      <c r="K335" s="114"/>
      <c r="L335" s="114"/>
      <c r="M335" s="114"/>
      <c r="N335" s="114"/>
      <c r="O335" s="114"/>
      <c r="P335" s="114"/>
      <c r="Q335" s="123"/>
    </row>
    <row r="336" spans="1:17" s="148" customFormat="1" ht="24.75" customHeight="1">
      <c r="A336" s="53" t="s">
        <v>62</v>
      </c>
      <c r="B336" s="48">
        <f>C336*1.19</f>
        <v>5.949999999999999</v>
      </c>
      <c r="C336" s="51">
        <v>5</v>
      </c>
      <c r="D336" s="67"/>
      <c r="E336" s="40"/>
      <c r="F336" s="40"/>
      <c r="G336" s="40"/>
      <c r="H336" s="64"/>
      <c r="I336" s="114"/>
      <c r="J336" s="114"/>
      <c r="K336" s="114"/>
      <c r="L336" s="114"/>
      <c r="M336" s="114"/>
      <c r="N336" s="114"/>
      <c r="O336" s="114"/>
      <c r="P336" s="114"/>
      <c r="Q336" s="123"/>
    </row>
    <row r="337" spans="1:17" s="148" customFormat="1" ht="24.75" customHeight="1">
      <c r="A337" s="53" t="s">
        <v>194</v>
      </c>
      <c r="B337" s="48">
        <f>C337*1.82</f>
        <v>27.3</v>
      </c>
      <c r="C337" s="51">
        <v>15</v>
      </c>
      <c r="D337" s="67"/>
      <c r="E337" s="40"/>
      <c r="F337" s="40"/>
      <c r="G337" s="40"/>
      <c r="H337" s="64"/>
      <c r="I337" s="114"/>
      <c r="J337" s="114"/>
      <c r="K337" s="114"/>
      <c r="L337" s="114"/>
      <c r="M337" s="114"/>
      <c r="N337" s="114"/>
      <c r="O337" s="114"/>
      <c r="P337" s="114"/>
      <c r="Q337" s="123"/>
    </row>
    <row r="338" spans="1:17" s="148" customFormat="1" ht="24.75" customHeight="1">
      <c r="A338" s="60" t="s">
        <v>103</v>
      </c>
      <c r="B338" s="14">
        <v>4</v>
      </c>
      <c r="C338" s="14">
        <v>4</v>
      </c>
      <c r="D338" s="14"/>
      <c r="E338" s="28"/>
      <c r="F338" s="28"/>
      <c r="G338" s="28"/>
      <c r="H338" s="47"/>
      <c r="I338" s="46"/>
      <c r="J338" s="46"/>
      <c r="K338" s="46"/>
      <c r="L338" s="46"/>
      <c r="M338" s="46"/>
      <c r="N338" s="46"/>
      <c r="O338" s="46"/>
      <c r="P338" s="46"/>
      <c r="Q338" s="123"/>
    </row>
    <row r="339" spans="1:17" s="148" customFormat="1" ht="24.75" customHeight="1">
      <c r="A339" s="65" t="s">
        <v>63</v>
      </c>
      <c r="B339" s="67">
        <v>5</v>
      </c>
      <c r="C339" s="67">
        <v>5</v>
      </c>
      <c r="D339" s="67"/>
      <c r="E339" s="40"/>
      <c r="F339" s="40"/>
      <c r="G339" s="40"/>
      <c r="H339" s="64"/>
      <c r="I339" s="114"/>
      <c r="J339" s="114"/>
      <c r="K339" s="114"/>
      <c r="L339" s="114"/>
      <c r="M339" s="114"/>
      <c r="N339" s="114"/>
      <c r="O339" s="114"/>
      <c r="P339" s="114"/>
      <c r="Q339" s="123"/>
    </row>
    <row r="340" spans="1:17" s="148" customFormat="1" ht="24.75" customHeight="1">
      <c r="A340" s="53" t="s">
        <v>154</v>
      </c>
      <c r="B340" s="51">
        <f>C340*1.35</f>
        <v>2.7</v>
      </c>
      <c r="C340" s="51">
        <v>2</v>
      </c>
      <c r="D340" s="67"/>
      <c r="E340" s="40"/>
      <c r="F340" s="40"/>
      <c r="G340" s="40"/>
      <c r="H340" s="67"/>
      <c r="I340" s="92"/>
      <c r="J340" s="92"/>
      <c r="K340" s="92"/>
      <c r="L340" s="92"/>
      <c r="M340" s="92"/>
      <c r="N340" s="92"/>
      <c r="O340" s="92"/>
      <c r="P340" s="92"/>
      <c r="Q340" s="123"/>
    </row>
    <row r="341" spans="1:17" s="148" customFormat="1" ht="24.75" customHeight="1">
      <c r="A341" s="53" t="s">
        <v>190</v>
      </c>
      <c r="B341" s="51">
        <v>0.1</v>
      </c>
      <c r="C341" s="51">
        <v>0.1</v>
      </c>
      <c r="D341" s="67"/>
      <c r="E341" s="40"/>
      <c r="F341" s="40"/>
      <c r="G341" s="40"/>
      <c r="H341" s="67"/>
      <c r="I341" s="92"/>
      <c r="J341" s="92"/>
      <c r="K341" s="92"/>
      <c r="L341" s="92"/>
      <c r="M341" s="92"/>
      <c r="N341" s="92"/>
      <c r="O341" s="92"/>
      <c r="P341" s="92"/>
      <c r="Q341" s="123"/>
    </row>
    <row r="342" spans="1:17" s="148" customFormat="1" ht="24.75" customHeight="1">
      <c r="A342" s="309" t="s">
        <v>326</v>
      </c>
      <c r="B342" s="309"/>
      <c r="C342" s="309"/>
      <c r="D342" s="143" t="s">
        <v>230</v>
      </c>
      <c r="E342" s="10">
        <v>12.777777777777779</v>
      </c>
      <c r="F342" s="10">
        <v>15.88888888888889</v>
      </c>
      <c r="G342" s="10">
        <v>7</v>
      </c>
      <c r="H342" s="70">
        <f>E342*4+F342*9+G342*4</f>
        <v>222.11111111111111</v>
      </c>
      <c r="I342" s="11">
        <v>0.8571428571428572</v>
      </c>
      <c r="J342" s="11">
        <v>0.057142857142857134</v>
      </c>
      <c r="K342" s="11">
        <v>0.07142857142857142</v>
      </c>
      <c r="L342" s="11">
        <v>0.5714285714285714</v>
      </c>
      <c r="M342" s="11">
        <v>44.285714285714285</v>
      </c>
      <c r="N342" s="11">
        <v>107.14285714285714</v>
      </c>
      <c r="O342" s="11">
        <v>17.142857142857142</v>
      </c>
      <c r="P342" s="11">
        <v>1.2857142857142858</v>
      </c>
      <c r="Q342" s="123"/>
    </row>
    <row r="343" spans="1:17" s="148" customFormat="1" ht="24.75" customHeight="1">
      <c r="A343" s="61" t="s">
        <v>327</v>
      </c>
      <c r="B343" s="39">
        <v>171</v>
      </c>
      <c r="C343" s="47">
        <v>74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123"/>
    </row>
    <row r="344" spans="1:17" s="148" customFormat="1" ht="24.75" customHeight="1">
      <c r="A344" s="61" t="s">
        <v>328</v>
      </c>
      <c r="B344" s="39">
        <f>C344</f>
        <v>74</v>
      </c>
      <c r="C344" s="47">
        <f>C343</f>
        <v>74</v>
      </c>
      <c r="D344" s="47"/>
      <c r="E344" s="47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123"/>
    </row>
    <row r="345" spans="1:17" s="148" customFormat="1" ht="24.75" customHeight="1">
      <c r="A345" s="69" t="s">
        <v>52</v>
      </c>
      <c r="B345" s="47">
        <v>16</v>
      </c>
      <c r="C345" s="47">
        <v>16</v>
      </c>
      <c r="D345" s="47"/>
      <c r="E345" s="47"/>
      <c r="F345" s="14"/>
      <c r="G345" s="14"/>
      <c r="H345" s="14"/>
      <c r="I345" s="76"/>
      <c r="J345" s="76"/>
      <c r="K345" s="76"/>
      <c r="L345" s="76"/>
      <c r="M345" s="76"/>
      <c r="N345" s="76"/>
      <c r="O345" s="76"/>
      <c r="P345" s="76"/>
      <c r="Q345" s="123"/>
    </row>
    <row r="346" spans="1:17" s="148" customFormat="1" ht="24.75" customHeight="1">
      <c r="A346" s="60" t="s">
        <v>329</v>
      </c>
      <c r="B346" s="47">
        <v>7</v>
      </c>
      <c r="C346" s="47">
        <v>7</v>
      </c>
      <c r="D346" s="47"/>
      <c r="E346" s="47"/>
      <c r="F346" s="14"/>
      <c r="G346" s="14"/>
      <c r="H346" s="14"/>
      <c r="I346" s="76"/>
      <c r="J346" s="76"/>
      <c r="K346" s="76"/>
      <c r="L346" s="76"/>
      <c r="M346" s="76"/>
      <c r="N346" s="76"/>
      <c r="O346" s="76"/>
      <c r="P346" s="76"/>
      <c r="Q346" s="123"/>
    </row>
    <row r="347" spans="1:17" s="148" customFormat="1" ht="24.75" customHeight="1">
      <c r="A347" s="7" t="s">
        <v>62</v>
      </c>
      <c r="B347" s="20">
        <f>C347*1.19</f>
        <v>8.33</v>
      </c>
      <c r="C347" s="20">
        <v>7</v>
      </c>
      <c r="D347" s="47"/>
      <c r="E347" s="47"/>
      <c r="F347" s="13"/>
      <c r="G347" s="13"/>
      <c r="H347" s="13"/>
      <c r="I347" s="253"/>
      <c r="J347" s="253"/>
      <c r="K347" s="253"/>
      <c r="L347" s="253"/>
      <c r="M347" s="253"/>
      <c r="N347" s="253"/>
      <c r="O347" s="253"/>
      <c r="P347" s="253"/>
      <c r="Q347" s="123"/>
    </row>
    <row r="348" spans="1:17" s="148" customFormat="1" ht="24.75" customHeight="1">
      <c r="A348" s="7" t="s">
        <v>302</v>
      </c>
      <c r="B348" s="20">
        <v>14</v>
      </c>
      <c r="C348" s="20">
        <v>14</v>
      </c>
      <c r="D348" s="47"/>
      <c r="E348" s="47"/>
      <c r="F348" s="13"/>
      <c r="G348" s="13"/>
      <c r="H348" s="13"/>
      <c r="I348" s="253"/>
      <c r="J348" s="253"/>
      <c r="K348" s="253"/>
      <c r="L348" s="253"/>
      <c r="M348" s="253"/>
      <c r="N348" s="253"/>
      <c r="O348" s="253"/>
      <c r="P348" s="253"/>
      <c r="Q348" s="123"/>
    </row>
    <row r="349" spans="1:17" s="148" customFormat="1" ht="24.75" customHeight="1">
      <c r="A349" s="7" t="s">
        <v>67</v>
      </c>
      <c r="B349" s="20">
        <v>9</v>
      </c>
      <c r="C349" s="20">
        <v>9</v>
      </c>
      <c r="D349" s="47"/>
      <c r="E349" s="47"/>
      <c r="F349" s="13"/>
      <c r="G349" s="13"/>
      <c r="H349" s="13"/>
      <c r="I349" s="253"/>
      <c r="J349" s="253"/>
      <c r="K349" s="253"/>
      <c r="L349" s="253"/>
      <c r="M349" s="253"/>
      <c r="N349" s="253"/>
      <c r="O349" s="253"/>
      <c r="P349" s="253"/>
      <c r="Q349" s="123"/>
    </row>
    <row r="350" spans="1:17" s="148" customFormat="1" ht="24.75" customHeight="1">
      <c r="A350" s="60" t="s">
        <v>54</v>
      </c>
      <c r="B350" s="12">
        <v>3</v>
      </c>
      <c r="C350" s="12">
        <v>3</v>
      </c>
      <c r="D350" s="47"/>
      <c r="E350" s="47"/>
      <c r="F350" s="45"/>
      <c r="G350" s="45"/>
      <c r="H350" s="20"/>
      <c r="I350" s="253"/>
      <c r="J350" s="76"/>
      <c r="K350" s="76"/>
      <c r="L350" s="76"/>
      <c r="M350" s="76"/>
      <c r="N350" s="76"/>
      <c r="O350" s="76"/>
      <c r="P350" s="253"/>
      <c r="Q350" s="123"/>
    </row>
    <row r="351" spans="1:17" s="148" customFormat="1" ht="24.75" customHeight="1">
      <c r="A351" s="7" t="s">
        <v>330</v>
      </c>
      <c r="B351" s="20"/>
      <c r="C351" s="20">
        <v>100</v>
      </c>
      <c r="D351" s="47"/>
      <c r="E351" s="47"/>
      <c r="F351" s="45"/>
      <c r="G351" s="45"/>
      <c r="H351" s="20"/>
      <c r="I351" s="253"/>
      <c r="J351" s="76"/>
      <c r="K351" s="76"/>
      <c r="L351" s="76"/>
      <c r="M351" s="76"/>
      <c r="N351" s="76"/>
      <c r="O351" s="76"/>
      <c r="P351" s="253"/>
      <c r="Q351" s="123"/>
    </row>
    <row r="352" spans="1:17" s="148" customFormat="1" ht="24.75" customHeight="1">
      <c r="A352" s="19" t="s">
        <v>331</v>
      </c>
      <c r="B352" s="13">
        <v>5</v>
      </c>
      <c r="C352" s="13">
        <v>5</v>
      </c>
      <c r="D352" s="14"/>
      <c r="E352" s="28"/>
      <c r="F352" s="28"/>
      <c r="G352" s="28"/>
      <c r="H352" s="47"/>
      <c r="I352" s="76"/>
      <c r="J352" s="76"/>
      <c r="K352" s="76"/>
      <c r="L352" s="76"/>
      <c r="M352" s="76"/>
      <c r="N352" s="76"/>
      <c r="O352" s="76"/>
      <c r="P352" s="76"/>
      <c r="Q352" s="123"/>
    </row>
    <row r="353" spans="1:17" s="148" customFormat="1" ht="24.75" customHeight="1">
      <c r="A353" s="359" t="s">
        <v>317</v>
      </c>
      <c r="B353" s="360"/>
      <c r="C353" s="360"/>
      <c r="D353" s="360"/>
      <c r="E353" s="360"/>
      <c r="F353" s="360"/>
      <c r="G353" s="360"/>
      <c r="H353" s="360"/>
      <c r="I353" s="360"/>
      <c r="J353" s="360"/>
      <c r="K353" s="360"/>
      <c r="L353" s="360"/>
      <c r="M353" s="360"/>
      <c r="N353" s="360"/>
      <c r="O353" s="360"/>
      <c r="P353" s="361"/>
      <c r="Q353" s="123"/>
    </row>
    <row r="354" spans="1:17" s="148" customFormat="1" ht="24.75" customHeight="1">
      <c r="A354" s="308" t="s">
        <v>383</v>
      </c>
      <c r="B354" s="314"/>
      <c r="C354" s="314"/>
      <c r="D354" s="300">
        <v>100</v>
      </c>
      <c r="E354" s="10">
        <v>17.4</v>
      </c>
      <c r="F354" s="10">
        <v>18.7</v>
      </c>
      <c r="G354" s="10">
        <v>0.7</v>
      </c>
      <c r="H354" s="8">
        <f>E354*4+F354*9+G354*4</f>
        <v>240.7</v>
      </c>
      <c r="I354" s="80">
        <v>0.6685714285714286</v>
      </c>
      <c r="J354" s="80">
        <v>0.03857142857142857</v>
      </c>
      <c r="K354" s="80">
        <v>0.05</v>
      </c>
      <c r="L354" s="80">
        <v>2.56</v>
      </c>
      <c r="M354" s="80">
        <v>16.70142857142857</v>
      </c>
      <c r="N354" s="80">
        <v>124.79</v>
      </c>
      <c r="O354" s="80">
        <v>13.46</v>
      </c>
      <c r="P354" s="80">
        <v>1.362857142857143</v>
      </c>
      <c r="Q354" s="123"/>
    </row>
    <row r="355" spans="1:17" s="148" customFormat="1" ht="24.75" customHeight="1">
      <c r="A355" s="50" t="s">
        <v>381</v>
      </c>
      <c r="B355" s="57">
        <f>C355*1.13</f>
        <v>168.36999999999998</v>
      </c>
      <c r="C355" s="48">
        <v>149</v>
      </c>
      <c r="D355" s="67"/>
      <c r="E355" s="40"/>
      <c r="F355" s="40"/>
      <c r="G355" s="40"/>
      <c r="H355" s="67"/>
      <c r="I355" s="92"/>
      <c r="J355" s="92"/>
      <c r="K355" s="92"/>
      <c r="L355" s="92"/>
      <c r="M355" s="92"/>
      <c r="N355" s="92"/>
      <c r="O355" s="92"/>
      <c r="P355" s="92"/>
      <c r="Q355" s="123"/>
    </row>
    <row r="356" spans="1:17" s="148" customFormat="1" ht="24.75" customHeight="1">
      <c r="A356" s="224" t="s">
        <v>382</v>
      </c>
      <c r="B356" s="9">
        <f>C356*1.054</f>
        <v>157.04600000000002</v>
      </c>
      <c r="C356" s="48">
        <v>149</v>
      </c>
      <c r="D356" s="238"/>
      <c r="E356" s="87"/>
      <c r="F356" s="87"/>
      <c r="G356" s="87"/>
      <c r="H356" s="238"/>
      <c r="I356" s="11"/>
      <c r="J356" s="11"/>
      <c r="K356" s="11"/>
      <c r="L356" s="11"/>
      <c r="M356" s="11"/>
      <c r="N356" s="11"/>
      <c r="O356" s="11"/>
      <c r="P356" s="11"/>
      <c r="Q356" s="123"/>
    </row>
    <row r="357" spans="1:17" s="148" customFormat="1" ht="54.75" customHeight="1">
      <c r="A357" s="120" t="s">
        <v>156</v>
      </c>
      <c r="B357" s="67">
        <v>5</v>
      </c>
      <c r="C357" s="67">
        <v>5</v>
      </c>
      <c r="D357" s="67"/>
      <c r="E357" s="40"/>
      <c r="F357" s="40"/>
      <c r="G357" s="40"/>
      <c r="H357" s="67"/>
      <c r="I357" s="92"/>
      <c r="J357" s="92"/>
      <c r="K357" s="92"/>
      <c r="L357" s="92"/>
      <c r="M357" s="92"/>
      <c r="N357" s="92"/>
      <c r="O357" s="92"/>
      <c r="P357" s="92"/>
      <c r="Q357" s="123"/>
    </row>
    <row r="358" spans="1:17" s="148" customFormat="1" ht="24.75" customHeight="1">
      <c r="A358" s="19" t="s">
        <v>54</v>
      </c>
      <c r="B358" s="51">
        <v>3</v>
      </c>
      <c r="C358" s="51">
        <v>3</v>
      </c>
      <c r="D358" s="67"/>
      <c r="E358" s="40"/>
      <c r="F358" s="40"/>
      <c r="G358" s="40"/>
      <c r="H358" s="67"/>
      <c r="I358" s="92"/>
      <c r="J358" s="92"/>
      <c r="K358" s="92"/>
      <c r="L358" s="92"/>
      <c r="M358" s="92"/>
      <c r="N358" s="92"/>
      <c r="O358" s="92"/>
      <c r="P358" s="92"/>
      <c r="Q358" s="123"/>
    </row>
    <row r="359" spans="1:17" s="148" customFormat="1" ht="24.75" customHeight="1">
      <c r="A359" s="19" t="s">
        <v>331</v>
      </c>
      <c r="B359" s="13">
        <v>5</v>
      </c>
      <c r="C359" s="13">
        <v>5</v>
      </c>
      <c r="D359" s="14"/>
      <c r="E359" s="28"/>
      <c r="F359" s="28"/>
      <c r="G359" s="28"/>
      <c r="H359" s="47"/>
      <c r="I359" s="76"/>
      <c r="J359" s="76"/>
      <c r="K359" s="76"/>
      <c r="L359" s="76"/>
      <c r="M359" s="76"/>
      <c r="N359" s="76"/>
      <c r="O359" s="76"/>
      <c r="P359" s="76"/>
      <c r="Q359" s="123"/>
    </row>
    <row r="360" spans="1:17" s="148" customFormat="1" ht="24.75" customHeight="1">
      <c r="A360" s="315" t="s">
        <v>171</v>
      </c>
      <c r="B360" s="315"/>
      <c r="C360" s="315"/>
      <c r="D360" s="143">
        <v>180</v>
      </c>
      <c r="E360" s="81">
        <v>3.9</v>
      </c>
      <c r="F360" s="81">
        <v>5.9</v>
      </c>
      <c r="G360" s="81">
        <v>26.7</v>
      </c>
      <c r="H360" s="8">
        <f>E360*4+F360*9+G360*4</f>
        <v>175.5</v>
      </c>
      <c r="I360" s="11">
        <v>13.87</v>
      </c>
      <c r="J360" s="11">
        <v>0.12</v>
      </c>
      <c r="K360" s="11">
        <v>0.07</v>
      </c>
      <c r="L360" s="11">
        <v>0.2</v>
      </c>
      <c r="M360" s="11">
        <v>43.08</v>
      </c>
      <c r="N360" s="11">
        <v>84.6</v>
      </c>
      <c r="O360" s="11">
        <v>15</v>
      </c>
      <c r="P360" s="11">
        <v>1.2</v>
      </c>
      <c r="Q360" s="123"/>
    </row>
    <row r="361" spans="1:17" s="148" customFormat="1" ht="24.75" customHeight="1">
      <c r="A361" s="7" t="s">
        <v>57</v>
      </c>
      <c r="B361" s="47">
        <f>C361*1.33</f>
        <v>204.82000000000002</v>
      </c>
      <c r="C361" s="14">
        <v>154</v>
      </c>
      <c r="D361" s="14"/>
      <c r="E361" s="28"/>
      <c r="F361" s="28"/>
      <c r="G361" s="28"/>
      <c r="H361" s="47"/>
      <c r="I361" s="46"/>
      <c r="J361" s="46"/>
      <c r="K361" s="46"/>
      <c r="L361" s="46"/>
      <c r="M361" s="46"/>
      <c r="N361" s="46"/>
      <c r="O361" s="46"/>
      <c r="P361" s="46"/>
      <c r="Q361" s="123"/>
    </row>
    <row r="362" spans="1:17" s="148" customFormat="1" ht="24.75" customHeight="1">
      <c r="A362" s="7" t="s">
        <v>58</v>
      </c>
      <c r="B362" s="47">
        <f>C362*1.43</f>
        <v>220.22</v>
      </c>
      <c r="C362" s="14">
        <v>154</v>
      </c>
      <c r="D362" s="14"/>
      <c r="E362" s="28"/>
      <c r="F362" s="28"/>
      <c r="G362" s="28"/>
      <c r="H362" s="47"/>
      <c r="I362" s="76"/>
      <c r="J362" s="76"/>
      <c r="K362" s="76"/>
      <c r="L362" s="76"/>
      <c r="M362" s="76"/>
      <c r="N362" s="76"/>
      <c r="O362" s="76"/>
      <c r="P362" s="76"/>
      <c r="Q362" s="123"/>
    </row>
    <row r="363" spans="1:17" s="148" customFormat="1" ht="24.75" customHeight="1">
      <c r="A363" s="7" t="s">
        <v>59</v>
      </c>
      <c r="B363" s="47">
        <f>C363*1.54</f>
        <v>237.16</v>
      </c>
      <c r="C363" s="14">
        <v>154</v>
      </c>
      <c r="D363" s="14"/>
      <c r="E363" s="28"/>
      <c r="F363" s="28"/>
      <c r="G363" s="28"/>
      <c r="H363" s="47"/>
      <c r="I363" s="76"/>
      <c r="J363" s="76"/>
      <c r="K363" s="76"/>
      <c r="L363" s="76"/>
      <c r="M363" s="76"/>
      <c r="N363" s="76"/>
      <c r="O363" s="76"/>
      <c r="P363" s="76"/>
      <c r="Q363" s="123"/>
    </row>
    <row r="364" spans="1:17" s="148" customFormat="1" ht="24.75" customHeight="1">
      <c r="A364" s="7" t="s">
        <v>60</v>
      </c>
      <c r="B364" s="47">
        <f>C364*1.67</f>
        <v>257.18</v>
      </c>
      <c r="C364" s="14">
        <v>154</v>
      </c>
      <c r="D364" s="14"/>
      <c r="E364" s="28"/>
      <c r="F364" s="28"/>
      <c r="G364" s="28"/>
      <c r="H364" s="47"/>
      <c r="I364" s="76"/>
      <c r="J364" s="76"/>
      <c r="K364" s="76"/>
      <c r="L364" s="76"/>
      <c r="M364" s="76"/>
      <c r="N364" s="76"/>
      <c r="O364" s="76"/>
      <c r="P364" s="76"/>
      <c r="Q364" s="123"/>
    </row>
    <row r="365" spans="1:17" s="148" customFormat="1" ht="24.75" customHeight="1">
      <c r="A365" s="7" t="s">
        <v>86</v>
      </c>
      <c r="B365" s="14">
        <v>29</v>
      </c>
      <c r="C365" s="14">
        <v>29</v>
      </c>
      <c r="D365" s="14"/>
      <c r="E365" s="28"/>
      <c r="F365" s="28"/>
      <c r="G365" s="28"/>
      <c r="H365" s="47"/>
      <c r="I365" s="76"/>
      <c r="J365" s="76"/>
      <c r="K365" s="76"/>
      <c r="L365" s="76"/>
      <c r="M365" s="76"/>
      <c r="N365" s="76"/>
      <c r="O365" s="76"/>
      <c r="P365" s="76"/>
      <c r="Q365" s="123">
        <v>4</v>
      </c>
    </row>
    <row r="366" spans="1:17" s="148" customFormat="1" ht="24.75" customHeight="1">
      <c r="A366" s="60" t="s">
        <v>49</v>
      </c>
      <c r="B366" s="14">
        <v>7</v>
      </c>
      <c r="C366" s="14">
        <v>7</v>
      </c>
      <c r="D366" s="14"/>
      <c r="E366" s="28"/>
      <c r="F366" s="28"/>
      <c r="G366" s="28"/>
      <c r="H366" s="47"/>
      <c r="I366" s="46"/>
      <c r="J366" s="46"/>
      <c r="K366" s="46"/>
      <c r="L366" s="46"/>
      <c r="M366" s="46"/>
      <c r="N366" s="46"/>
      <c r="O366" s="46"/>
      <c r="P366" s="46"/>
      <c r="Q366" s="123"/>
    </row>
    <row r="367" spans="1:17" s="148" customFormat="1" ht="24.75" customHeight="1">
      <c r="A367" s="211" t="s">
        <v>246</v>
      </c>
      <c r="B367" s="143">
        <v>200</v>
      </c>
      <c r="C367" s="143">
        <v>200</v>
      </c>
      <c r="D367" s="143">
        <v>200</v>
      </c>
      <c r="E367" s="10">
        <v>0.5</v>
      </c>
      <c r="F367" s="10">
        <v>0.2</v>
      </c>
      <c r="G367" s="10">
        <v>22</v>
      </c>
      <c r="H367" s="8">
        <f>G367*4+F367*9+E367*4</f>
        <v>91.8</v>
      </c>
      <c r="I367" s="11">
        <v>4.444444444444445</v>
      </c>
      <c r="J367" s="11">
        <v>0.022222222222222223</v>
      </c>
      <c r="K367" s="11">
        <v>0</v>
      </c>
      <c r="L367" s="11">
        <v>1</v>
      </c>
      <c r="M367" s="11">
        <v>18.88888888888889</v>
      </c>
      <c r="N367" s="11">
        <v>27.77777777777778</v>
      </c>
      <c r="O367" s="11">
        <v>12.222222222222221</v>
      </c>
      <c r="P367" s="11">
        <v>0.3333333333333333</v>
      </c>
      <c r="Q367" s="123"/>
    </row>
    <row r="368" spans="1:17" s="148" customFormat="1" ht="24.75" customHeight="1">
      <c r="A368" s="307" t="s">
        <v>127</v>
      </c>
      <c r="B368" s="310"/>
      <c r="C368" s="310"/>
      <c r="D368" s="143">
        <v>60</v>
      </c>
      <c r="E368" s="10">
        <v>4.56</v>
      </c>
      <c r="F368" s="10">
        <v>0.48</v>
      </c>
      <c r="G368" s="10">
        <v>29.52</v>
      </c>
      <c r="H368" s="8">
        <v>141</v>
      </c>
      <c r="I368" s="11">
        <v>0</v>
      </c>
      <c r="J368" s="11">
        <v>0.066</v>
      </c>
      <c r="K368" s="11">
        <v>0</v>
      </c>
      <c r="L368" s="11">
        <v>0.66</v>
      </c>
      <c r="M368" s="11">
        <v>12</v>
      </c>
      <c r="N368" s="11">
        <v>39</v>
      </c>
      <c r="O368" s="11">
        <v>8.4</v>
      </c>
      <c r="P368" s="11">
        <v>0.66</v>
      </c>
      <c r="Q368" s="123"/>
    </row>
    <row r="369" spans="1:17" s="148" customFormat="1" ht="24.75" customHeight="1">
      <c r="A369" s="307" t="s">
        <v>119</v>
      </c>
      <c r="B369" s="307"/>
      <c r="C369" s="307"/>
      <c r="D369" s="143">
        <v>60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23"/>
    </row>
    <row r="370" spans="1:17" s="148" customFormat="1" ht="24.75" customHeight="1">
      <c r="A370" s="307" t="s">
        <v>40</v>
      </c>
      <c r="B370" s="310"/>
      <c r="C370" s="310"/>
      <c r="D370" s="143">
        <v>50</v>
      </c>
      <c r="E370" s="10">
        <v>3.3</v>
      </c>
      <c r="F370" s="10">
        <v>0.6</v>
      </c>
      <c r="G370" s="10">
        <v>16.7</v>
      </c>
      <c r="H370" s="8">
        <v>87</v>
      </c>
      <c r="I370" s="11">
        <v>0</v>
      </c>
      <c r="J370" s="11">
        <v>0.09</v>
      </c>
      <c r="K370" s="11">
        <v>0</v>
      </c>
      <c r="L370" s="11">
        <v>0.7000000000000001</v>
      </c>
      <c r="M370" s="11">
        <v>17.5</v>
      </c>
      <c r="N370" s="11">
        <v>79</v>
      </c>
      <c r="O370" s="11">
        <v>23.5</v>
      </c>
      <c r="P370" s="11">
        <v>1.9500000000000002</v>
      </c>
      <c r="Q370" s="123"/>
    </row>
    <row r="371" spans="1:17" s="148" customFormat="1" ht="24.75" customHeight="1">
      <c r="A371" s="325" t="s">
        <v>26</v>
      </c>
      <c r="B371" s="326"/>
      <c r="C371" s="326"/>
      <c r="D371" s="326"/>
      <c r="E371" s="30">
        <f aca="true" t="shared" si="14" ref="E371:P371">E291+E308</f>
        <v>54.27777777777777</v>
      </c>
      <c r="F371" s="30">
        <f t="shared" si="14"/>
        <v>56.468888888888884</v>
      </c>
      <c r="G371" s="30">
        <f t="shared" si="14"/>
        <v>214.94</v>
      </c>
      <c r="H371" s="30">
        <f t="shared" si="14"/>
        <v>1587.8111111111111</v>
      </c>
      <c r="I371" s="30">
        <f t="shared" si="14"/>
        <v>51.374587301587304</v>
      </c>
      <c r="J371" s="30">
        <f t="shared" si="14"/>
        <v>0.8075317460317459</v>
      </c>
      <c r="K371" s="30">
        <f t="shared" si="14"/>
        <v>0.42142857142857143</v>
      </c>
      <c r="L371" s="30">
        <f t="shared" si="14"/>
        <v>6.741428571428572</v>
      </c>
      <c r="M371" s="30">
        <f t="shared" si="14"/>
        <v>825.7721031746032</v>
      </c>
      <c r="N371" s="30">
        <f t="shared" si="14"/>
        <v>992.3706349206349</v>
      </c>
      <c r="O371" s="30">
        <f t="shared" si="14"/>
        <v>171.95507936507937</v>
      </c>
      <c r="P371" s="30">
        <f t="shared" si="14"/>
        <v>9.05904761904762</v>
      </c>
      <c r="Q371" s="123"/>
    </row>
    <row r="372" spans="1:17" s="148" customFormat="1" ht="24.75" customHeight="1">
      <c r="A372" s="329" t="s">
        <v>16</v>
      </c>
      <c r="B372" s="329"/>
      <c r="C372" s="329"/>
      <c r="D372" s="329"/>
      <c r="E372" s="329"/>
      <c r="F372" s="329"/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123"/>
    </row>
    <row r="373" spans="1:19" s="148" customFormat="1" ht="24.75" customHeight="1">
      <c r="A373" s="311" t="s">
        <v>1</v>
      </c>
      <c r="B373" s="319" t="s">
        <v>2</v>
      </c>
      <c r="C373" s="319" t="s">
        <v>3</v>
      </c>
      <c r="D373" s="334" t="s">
        <v>4</v>
      </c>
      <c r="E373" s="334"/>
      <c r="F373" s="334"/>
      <c r="G373" s="334"/>
      <c r="H373" s="334"/>
      <c r="I373" s="318" t="s">
        <v>215</v>
      </c>
      <c r="J373" s="318"/>
      <c r="K373" s="318"/>
      <c r="L373" s="318"/>
      <c r="M373" s="318" t="s">
        <v>220</v>
      </c>
      <c r="N373" s="318"/>
      <c r="O373" s="318"/>
      <c r="P373" s="318"/>
      <c r="Q373" s="123"/>
      <c r="R373" s="59" t="s">
        <v>16</v>
      </c>
      <c r="S373" s="59"/>
    </row>
    <row r="374" spans="1:19" s="148" customFormat="1" ht="24.75" customHeight="1">
      <c r="A374" s="311"/>
      <c r="B374" s="311"/>
      <c r="C374" s="311"/>
      <c r="D374" s="226" t="s">
        <v>5</v>
      </c>
      <c r="E374" s="227" t="s">
        <v>6</v>
      </c>
      <c r="F374" s="227" t="s">
        <v>7</v>
      </c>
      <c r="G374" s="227" t="s">
        <v>8</v>
      </c>
      <c r="H374" s="228" t="s">
        <v>9</v>
      </c>
      <c r="I374" s="261" t="s">
        <v>216</v>
      </c>
      <c r="J374" s="261" t="s">
        <v>217</v>
      </c>
      <c r="K374" s="241" t="s">
        <v>218</v>
      </c>
      <c r="L374" s="241" t="s">
        <v>219</v>
      </c>
      <c r="M374" s="161" t="s">
        <v>221</v>
      </c>
      <c r="N374" s="161" t="s">
        <v>222</v>
      </c>
      <c r="O374" s="161" t="s">
        <v>223</v>
      </c>
      <c r="P374" s="161" t="s">
        <v>224</v>
      </c>
      <c r="Q374" s="123"/>
      <c r="R374" s="23" t="s">
        <v>40</v>
      </c>
      <c r="S374" s="27">
        <f>D437+D395</f>
        <v>70</v>
      </c>
    </row>
    <row r="375" spans="1:19" s="148" customFormat="1" ht="24.75" customHeight="1">
      <c r="A375" s="325" t="s">
        <v>10</v>
      </c>
      <c r="B375" s="325"/>
      <c r="C375" s="325"/>
      <c r="D375" s="325"/>
      <c r="E375" s="44">
        <f>E376+E387+E390+E394+E395</f>
        <v>25.59727272727273</v>
      </c>
      <c r="F375" s="44">
        <f aca="true" t="shared" si="15" ref="F375:P375">F376+F387+F390+F394+F395</f>
        <v>19.639999999999997</v>
      </c>
      <c r="G375" s="44">
        <f t="shared" si="15"/>
        <v>102.88</v>
      </c>
      <c r="H375" s="44">
        <f t="shared" si="15"/>
        <v>691.3090909090909</v>
      </c>
      <c r="I375" s="44">
        <f t="shared" si="15"/>
        <v>22.138770053475934</v>
      </c>
      <c r="J375" s="44">
        <f t="shared" si="15"/>
        <v>1.2642085561497327</v>
      </c>
      <c r="K375" s="44">
        <f t="shared" si="15"/>
        <v>0.08382352941176471</v>
      </c>
      <c r="L375" s="44">
        <f t="shared" si="15"/>
        <v>1.9811764705882353</v>
      </c>
      <c r="M375" s="44">
        <f t="shared" si="15"/>
        <v>335.9081818181818</v>
      </c>
      <c r="N375" s="44">
        <f t="shared" si="15"/>
        <v>405.34318181818185</v>
      </c>
      <c r="O375" s="44">
        <f t="shared" si="15"/>
        <v>92.40648395721925</v>
      </c>
      <c r="P375" s="44">
        <f t="shared" si="15"/>
        <v>3.516711229946524</v>
      </c>
      <c r="Q375" s="123"/>
      <c r="R375" s="24" t="s">
        <v>41</v>
      </c>
      <c r="S375" s="149">
        <f>D435+C430+C388</f>
        <v>103.5</v>
      </c>
    </row>
    <row r="376" spans="1:19" s="148" customFormat="1" ht="24.75" customHeight="1">
      <c r="A376" s="309" t="s">
        <v>262</v>
      </c>
      <c r="B376" s="320"/>
      <c r="C376" s="320"/>
      <c r="D376" s="131">
        <v>200</v>
      </c>
      <c r="E376" s="10">
        <v>22.5</v>
      </c>
      <c r="F376" s="10">
        <v>19.2</v>
      </c>
      <c r="G376" s="10">
        <v>39</v>
      </c>
      <c r="H376" s="8">
        <f>E376*4+F376*9+G376*4</f>
        <v>418.79999999999995</v>
      </c>
      <c r="I376" s="11">
        <v>0.22058823529411764</v>
      </c>
      <c r="J376" s="11">
        <v>0.04411764705882353</v>
      </c>
      <c r="K376" s="11">
        <v>0.058823529411764705</v>
      </c>
      <c r="L376" s="11">
        <v>0.9411764705882353</v>
      </c>
      <c r="M376" s="11">
        <v>265.2</v>
      </c>
      <c r="N376" s="11">
        <v>255.6</v>
      </c>
      <c r="O376" s="11">
        <v>41.0235294117647</v>
      </c>
      <c r="P376" s="11">
        <v>0.8235294117647058</v>
      </c>
      <c r="Q376" s="123"/>
      <c r="R376" s="24" t="s">
        <v>97</v>
      </c>
      <c r="S376" s="149">
        <f>C381</f>
        <v>12</v>
      </c>
    </row>
    <row r="377" spans="1:19" s="148" customFormat="1" ht="24.75" customHeight="1">
      <c r="A377" s="7" t="s">
        <v>74</v>
      </c>
      <c r="B377" s="47">
        <v>129</v>
      </c>
      <c r="C377" s="47">
        <v>128</v>
      </c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123"/>
      <c r="R377" s="25" t="s">
        <v>98</v>
      </c>
      <c r="S377" s="149"/>
    </row>
    <row r="378" spans="1:19" s="148" customFormat="1" ht="24.75" customHeight="1">
      <c r="A378" s="60" t="s">
        <v>63</v>
      </c>
      <c r="B378" s="163">
        <v>15</v>
      </c>
      <c r="C378" s="64">
        <v>15</v>
      </c>
      <c r="D378" s="67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23"/>
      <c r="R378" s="25" t="s">
        <v>184</v>
      </c>
      <c r="S378" s="149"/>
    </row>
    <row r="379" spans="1:19" s="148" customFormat="1" ht="24.75" customHeight="1">
      <c r="A379" s="7" t="s">
        <v>89</v>
      </c>
      <c r="B379" s="47">
        <v>15</v>
      </c>
      <c r="C379" s="47">
        <v>15</v>
      </c>
      <c r="D379" s="67"/>
      <c r="E379" s="67"/>
      <c r="F379" s="10"/>
      <c r="G379" s="60"/>
      <c r="H379" s="47"/>
      <c r="I379" s="47"/>
      <c r="J379" s="89"/>
      <c r="K379" s="89"/>
      <c r="L379" s="89"/>
      <c r="M379" s="89"/>
      <c r="N379" s="89"/>
      <c r="O379" s="89"/>
      <c r="P379" s="89"/>
      <c r="Q379" s="123"/>
      <c r="R379" s="24" t="s">
        <v>29</v>
      </c>
      <c r="S379" s="149">
        <f>C405+C424</f>
        <v>212</v>
      </c>
    </row>
    <row r="380" spans="1:19" s="148" customFormat="1" ht="24.75" customHeight="1">
      <c r="A380" s="7" t="s">
        <v>48</v>
      </c>
      <c r="B380" s="47">
        <v>12</v>
      </c>
      <c r="C380" s="47">
        <v>12</v>
      </c>
      <c r="D380" s="67"/>
      <c r="E380" s="67"/>
      <c r="F380" s="10"/>
      <c r="G380" s="60"/>
      <c r="H380" s="47"/>
      <c r="I380" s="47"/>
      <c r="J380" s="89"/>
      <c r="K380" s="89"/>
      <c r="L380" s="89"/>
      <c r="M380" s="89"/>
      <c r="N380" s="89"/>
      <c r="O380" s="89"/>
      <c r="P380" s="89"/>
      <c r="Q380" s="123"/>
      <c r="R380" s="24" t="s">
        <v>31</v>
      </c>
      <c r="S380" s="149">
        <f>D397+C401+C403+C409+C411+C412+C416</f>
        <v>220</v>
      </c>
    </row>
    <row r="381" spans="1:19" s="148" customFormat="1" ht="24.75" customHeight="1">
      <c r="A381" s="7" t="s">
        <v>67</v>
      </c>
      <c r="B381" s="47">
        <v>12</v>
      </c>
      <c r="C381" s="47">
        <v>12</v>
      </c>
      <c r="D381" s="67"/>
      <c r="E381" s="67"/>
      <c r="F381" s="10"/>
      <c r="G381" s="60"/>
      <c r="H381" s="47"/>
      <c r="I381" s="47"/>
      <c r="J381" s="80"/>
      <c r="K381" s="80"/>
      <c r="L381" s="80"/>
      <c r="M381" s="80"/>
      <c r="N381" s="80"/>
      <c r="O381" s="80"/>
      <c r="P381" s="80"/>
      <c r="Q381" s="123"/>
      <c r="R381" s="24" t="s">
        <v>28</v>
      </c>
      <c r="S381" s="148">
        <f>D394+C393</f>
        <v>175</v>
      </c>
    </row>
    <row r="382" spans="1:19" s="148" customFormat="1" ht="24.75" customHeight="1">
      <c r="A382" s="53" t="s">
        <v>86</v>
      </c>
      <c r="B382" s="20">
        <v>15</v>
      </c>
      <c r="C382" s="20">
        <v>15</v>
      </c>
      <c r="D382" s="67"/>
      <c r="E382" s="67"/>
      <c r="F382" s="10"/>
      <c r="G382" s="280"/>
      <c r="H382" s="281"/>
      <c r="I382" s="281"/>
      <c r="J382" s="89"/>
      <c r="K382" s="89"/>
      <c r="L382" s="89"/>
      <c r="M382" s="89"/>
      <c r="N382" s="89"/>
      <c r="O382" s="89"/>
      <c r="P382" s="89"/>
      <c r="Q382" s="123"/>
      <c r="R382" s="24" t="s">
        <v>32</v>
      </c>
      <c r="S382" s="148">
        <f>C433</f>
        <v>20</v>
      </c>
    </row>
    <row r="383" spans="1:18" s="148" customFormat="1" ht="24.75" customHeight="1">
      <c r="A383" s="171" t="s">
        <v>91</v>
      </c>
      <c r="B383" s="225">
        <v>4</v>
      </c>
      <c r="C383" s="225">
        <v>4</v>
      </c>
      <c r="D383" s="67"/>
      <c r="E383" s="67"/>
      <c r="F383" s="10"/>
      <c r="G383" s="69"/>
      <c r="H383" s="14"/>
      <c r="I383" s="14"/>
      <c r="J383" s="169"/>
      <c r="K383" s="169"/>
      <c r="L383" s="169"/>
      <c r="M383" s="169"/>
      <c r="N383" s="169"/>
      <c r="O383" s="169"/>
      <c r="P383" s="169"/>
      <c r="Q383" s="123"/>
      <c r="R383" s="24" t="s">
        <v>83</v>
      </c>
    </row>
    <row r="384" spans="1:19" s="148" customFormat="1" ht="24.75" customHeight="1">
      <c r="A384" s="171" t="s">
        <v>261</v>
      </c>
      <c r="B384" s="172"/>
      <c r="C384" s="225">
        <v>170</v>
      </c>
      <c r="D384" s="67"/>
      <c r="E384" s="67"/>
      <c r="F384" s="10"/>
      <c r="G384" s="69"/>
      <c r="H384" s="14"/>
      <c r="I384" s="47"/>
      <c r="J384" s="169"/>
      <c r="K384" s="169"/>
      <c r="L384" s="169"/>
      <c r="M384" s="169"/>
      <c r="N384" s="169"/>
      <c r="O384" s="169"/>
      <c r="P384" s="169"/>
      <c r="Q384" s="123"/>
      <c r="R384" s="24" t="s">
        <v>27</v>
      </c>
      <c r="S384" s="149">
        <f>C380+B392+C414+C434</f>
        <v>42.5</v>
      </c>
    </row>
    <row r="385" spans="1:19" s="148" customFormat="1" ht="24.75" customHeight="1">
      <c r="A385" s="43" t="s">
        <v>121</v>
      </c>
      <c r="B385" s="113">
        <v>30</v>
      </c>
      <c r="C385" s="113">
        <v>30</v>
      </c>
      <c r="D385" s="67"/>
      <c r="E385" s="40"/>
      <c r="F385" s="10"/>
      <c r="G385" s="10"/>
      <c r="H385" s="8"/>
      <c r="I385" s="89"/>
      <c r="J385" s="89"/>
      <c r="K385" s="89"/>
      <c r="L385" s="89"/>
      <c r="M385" s="89"/>
      <c r="N385" s="89"/>
      <c r="O385" s="89"/>
      <c r="P385" s="89"/>
      <c r="Q385" s="123"/>
      <c r="R385" s="24" t="s">
        <v>33</v>
      </c>
      <c r="S385" s="148">
        <f>+C389</f>
        <v>30</v>
      </c>
    </row>
    <row r="386" spans="1:19" s="148" customFormat="1" ht="24.75" customHeight="1">
      <c r="A386" s="43" t="s">
        <v>289</v>
      </c>
      <c r="B386" s="121">
        <v>30.2</v>
      </c>
      <c r="C386" s="113">
        <v>30</v>
      </c>
      <c r="D386" s="67"/>
      <c r="E386" s="67"/>
      <c r="F386" s="10"/>
      <c r="G386" s="10"/>
      <c r="H386" s="8"/>
      <c r="I386" s="89"/>
      <c r="J386" s="89"/>
      <c r="K386" s="89"/>
      <c r="L386" s="89"/>
      <c r="M386" s="89"/>
      <c r="N386" s="89"/>
      <c r="O386" s="89"/>
      <c r="P386" s="89"/>
      <c r="Q386" s="123"/>
      <c r="R386" s="23" t="s">
        <v>185</v>
      </c>
      <c r="S386" s="179"/>
    </row>
    <row r="387" spans="1:19" s="148" customFormat="1" ht="24.75" customHeight="1">
      <c r="A387" s="308" t="s">
        <v>104</v>
      </c>
      <c r="B387" s="308"/>
      <c r="C387" s="308"/>
      <c r="D387" s="143" t="s">
        <v>313</v>
      </c>
      <c r="E387" s="10">
        <v>1.6</v>
      </c>
      <c r="F387" s="10">
        <v>0.2</v>
      </c>
      <c r="G387" s="10">
        <v>31</v>
      </c>
      <c r="H387" s="8">
        <f>E387*4+F387*9+G387*4</f>
        <v>132.2</v>
      </c>
      <c r="I387" s="11">
        <v>0.6</v>
      </c>
      <c r="J387" s="11">
        <v>0.025</v>
      </c>
      <c r="K387" s="11">
        <v>0.025</v>
      </c>
      <c r="L387" s="11">
        <v>0.75</v>
      </c>
      <c r="M387" s="11">
        <v>8</v>
      </c>
      <c r="N387" s="10">
        <v>38.225</v>
      </c>
      <c r="O387" s="10">
        <v>14.3375</v>
      </c>
      <c r="P387" s="11">
        <v>0.375</v>
      </c>
      <c r="Q387" s="123"/>
      <c r="R387" s="24" t="s">
        <v>34</v>
      </c>
      <c r="S387" s="148">
        <f>C391</f>
        <v>0.5</v>
      </c>
    </row>
    <row r="388" spans="1:19" s="148" customFormat="1" ht="24.75" customHeight="1">
      <c r="A388" s="65" t="s">
        <v>52</v>
      </c>
      <c r="B388" s="67">
        <v>20</v>
      </c>
      <c r="C388" s="67">
        <v>20</v>
      </c>
      <c r="D388" s="67"/>
      <c r="E388" s="40"/>
      <c r="F388" s="40"/>
      <c r="G388" s="40"/>
      <c r="H388" s="67"/>
      <c r="I388" s="119"/>
      <c r="J388" s="119"/>
      <c r="K388" s="119"/>
      <c r="L388" s="119"/>
      <c r="M388" s="119"/>
      <c r="N388" s="119"/>
      <c r="O388" s="119"/>
      <c r="P388" s="119"/>
      <c r="Q388" s="123"/>
      <c r="R388" s="24" t="s">
        <v>99</v>
      </c>
      <c r="S388" s="149">
        <f>C419</f>
        <v>81</v>
      </c>
    </row>
    <row r="389" spans="1:19" s="148" customFormat="1" ht="24.75" customHeight="1">
      <c r="A389" s="43" t="s">
        <v>120</v>
      </c>
      <c r="B389" s="2">
        <v>30.2</v>
      </c>
      <c r="C389" s="2">
        <v>30</v>
      </c>
      <c r="D389" s="143"/>
      <c r="E389" s="10"/>
      <c r="F389" s="10"/>
      <c r="G389" s="10"/>
      <c r="H389" s="8"/>
      <c r="I389" s="89"/>
      <c r="J389" s="89"/>
      <c r="K389" s="89"/>
      <c r="L389" s="89"/>
      <c r="M389" s="89"/>
      <c r="N389" s="89"/>
      <c r="O389" s="89"/>
      <c r="P389" s="89"/>
      <c r="Q389" s="123"/>
      <c r="R389" s="23" t="s">
        <v>84</v>
      </c>
      <c r="S389" s="149">
        <f>C399</f>
        <v>26</v>
      </c>
    </row>
    <row r="390" spans="1:18" s="148" customFormat="1" ht="24.75" customHeight="1">
      <c r="A390" s="308" t="s">
        <v>110</v>
      </c>
      <c r="B390" s="308"/>
      <c r="C390" s="308"/>
      <c r="D390" s="143">
        <v>200</v>
      </c>
      <c r="E390" s="10">
        <v>0.1</v>
      </c>
      <c r="F390" s="10">
        <v>0</v>
      </c>
      <c r="G390" s="10">
        <v>15.2</v>
      </c>
      <c r="H390" s="8">
        <f>E390*4+F390*9+G390*4</f>
        <v>61.199999999999996</v>
      </c>
      <c r="I390" s="11">
        <v>2</v>
      </c>
      <c r="J390" s="11">
        <v>0</v>
      </c>
      <c r="K390" s="11">
        <v>0</v>
      </c>
      <c r="L390" s="11">
        <v>0.01</v>
      </c>
      <c r="M390" s="11">
        <v>2.39</v>
      </c>
      <c r="N390" s="11">
        <v>1.1</v>
      </c>
      <c r="O390" s="11">
        <v>0.6</v>
      </c>
      <c r="P390" s="11">
        <v>0.07</v>
      </c>
      <c r="Q390" s="123"/>
      <c r="R390" s="23" t="s">
        <v>85</v>
      </c>
    </row>
    <row r="391" spans="1:18" s="148" customFormat="1" ht="24.75" customHeight="1">
      <c r="A391" s="53" t="s">
        <v>50</v>
      </c>
      <c r="B391" s="51">
        <v>0.5</v>
      </c>
      <c r="C391" s="51">
        <v>0.5</v>
      </c>
      <c r="D391" s="67"/>
      <c r="E391" s="40"/>
      <c r="F391" s="40"/>
      <c r="G391" s="40"/>
      <c r="H391" s="67"/>
      <c r="I391" s="119"/>
      <c r="J391" s="119"/>
      <c r="K391" s="119"/>
      <c r="L391" s="119"/>
      <c r="M391" s="119"/>
      <c r="N391" s="119"/>
      <c r="O391" s="119"/>
      <c r="P391" s="119"/>
      <c r="Q391" s="123"/>
      <c r="R391" s="24" t="s">
        <v>35</v>
      </c>
    </row>
    <row r="392" spans="1:20" s="148" customFormat="1" ht="24.75" customHeight="1">
      <c r="A392" s="53" t="s">
        <v>48</v>
      </c>
      <c r="B392" s="51">
        <v>15</v>
      </c>
      <c r="C392" s="51">
        <v>15</v>
      </c>
      <c r="D392" s="67"/>
      <c r="E392" s="40"/>
      <c r="F392" s="40"/>
      <c r="G392" s="40"/>
      <c r="H392" s="67"/>
      <c r="I392" s="11"/>
      <c r="J392" s="11"/>
      <c r="K392" s="11"/>
      <c r="L392" s="11"/>
      <c r="M392" s="11"/>
      <c r="N392" s="11"/>
      <c r="O392" s="11"/>
      <c r="P392" s="11"/>
      <c r="Q392" s="123"/>
      <c r="R392" s="95" t="s">
        <v>161</v>
      </c>
      <c r="T392" s="181"/>
    </row>
    <row r="393" spans="1:19" s="148" customFormat="1" ht="24.75" customHeight="1">
      <c r="A393" s="53" t="s">
        <v>51</v>
      </c>
      <c r="B393" s="51">
        <v>6</v>
      </c>
      <c r="C393" s="51">
        <v>5</v>
      </c>
      <c r="D393" s="6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123"/>
      <c r="R393" s="26" t="s">
        <v>211</v>
      </c>
      <c r="S393" s="149">
        <f>C382++C385</f>
        <v>45</v>
      </c>
    </row>
    <row r="394" spans="1:19" s="148" customFormat="1" ht="24.75" customHeight="1">
      <c r="A394" s="312" t="s">
        <v>308</v>
      </c>
      <c r="B394" s="312"/>
      <c r="C394" s="312"/>
      <c r="D394" s="240">
        <v>170</v>
      </c>
      <c r="E394" s="72">
        <v>0.07727272727272727</v>
      </c>
      <c r="F394" s="72">
        <v>0</v>
      </c>
      <c r="G394" s="72">
        <v>11</v>
      </c>
      <c r="H394" s="70">
        <f>E394*4+F394*9+G394*4</f>
        <v>44.30909090909091</v>
      </c>
      <c r="I394" s="11">
        <v>19.318181818181817</v>
      </c>
      <c r="J394" s="11">
        <v>1.1590909090909092</v>
      </c>
      <c r="K394" s="11">
        <v>0</v>
      </c>
      <c r="L394" s="11">
        <v>0</v>
      </c>
      <c r="M394" s="11">
        <v>53.31818181818182</v>
      </c>
      <c r="N394" s="11">
        <v>78.81818181818181</v>
      </c>
      <c r="O394" s="11">
        <v>27.045454545454547</v>
      </c>
      <c r="P394" s="11">
        <v>1.4681818181818183</v>
      </c>
      <c r="Q394" s="123"/>
      <c r="R394" s="26" t="s">
        <v>212</v>
      </c>
      <c r="S394" s="149"/>
    </row>
    <row r="395" spans="1:19" s="148" customFormat="1" ht="24.75" customHeight="1">
      <c r="A395" s="307" t="s">
        <v>40</v>
      </c>
      <c r="B395" s="307"/>
      <c r="C395" s="307"/>
      <c r="D395" s="143">
        <v>20</v>
      </c>
      <c r="E395" s="10">
        <v>1.32</v>
      </c>
      <c r="F395" s="10">
        <v>0.24</v>
      </c>
      <c r="G395" s="10">
        <v>6.68</v>
      </c>
      <c r="H395" s="8">
        <v>34.8</v>
      </c>
      <c r="I395" s="11">
        <v>0</v>
      </c>
      <c r="J395" s="11">
        <v>0.036</v>
      </c>
      <c r="K395" s="11">
        <v>0</v>
      </c>
      <c r="L395" s="11">
        <v>0.28</v>
      </c>
      <c r="M395" s="11">
        <v>7</v>
      </c>
      <c r="N395" s="11">
        <v>31.6</v>
      </c>
      <c r="O395" s="11">
        <v>9.4</v>
      </c>
      <c r="P395" s="11">
        <v>0.78</v>
      </c>
      <c r="Q395" s="183"/>
      <c r="R395" s="23" t="s">
        <v>36</v>
      </c>
      <c r="S395" s="149">
        <f>C377</f>
        <v>128</v>
      </c>
    </row>
    <row r="396" spans="1:19" s="148" customFormat="1" ht="24.75" customHeight="1">
      <c r="A396" s="325" t="s">
        <v>11</v>
      </c>
      <c r="B396" s="325"/>
      <c r="C396" s="325"/>
      <c r="D396" s="325"/>
      <c r="E396" s="44">
        <f>E397+E398+E418+E432+E435+E437</f>
        <v>38.01333333333333</v>
      </c>
      <c r="F396" s="44">
        <f aca="true" t="shared" si="16" ref="F396:P396">F397+F398+F418+F432+F435+F437</f>
        <v>25.94</v>
      </c>
      <c r="G396" s="44">
        <f t="shared" si="16"/>
        <v>129.06</v>
      </c>
      <c r="H396" s="44">
        <f t="shared" si="16"/>
        <v>903.8333333333333</v>
      </c>
      <c r="I396" s="44">
        <f t="shared" si="16"/>
        <v>11.42</v>
      </c>
      <c r="J396" s="44">
        <f t="shared" si="16"/>
        <v>0.46799999999999997</v>
      </c>
      <c r="K396" s="44">
        <f t="shared" si="16"/>
        <v>0.09000000000000001</v>
      </c>
      <c r="L396" s="44">
        <f t="shared" si="16"/>
        <v>2.9400000000000004</v>
      </c>
      <c r="M396" s="44">
        <f t="shared" si="16"/>
        <v>150.63</v>
      </c>
      <c r="N396" s="44">
        <f t="shared" si="16"/>
        <v>532.5799999999999</v>
      </c>
      <c r="O396" s="44">
        <f t="shared" si="16"/>
        <v>122.56000000000002</v>
      </c>
      <c r="P396" s="44">
        <f t="shared" si="16"/>
        <v>8.39</v>
      </c>
      <c r="Q396" s="183"/>
      <c r="R396" s="23" t="s">
        <v>37</v>
      </c>
      <c r="S396" s="149">
        <f>C415+C378</f>
        <v>20</v>
      </c>
    </row>
    <row r="397" spans="1:19" s="148" customFormat="1" ht="24.75" customHeight="1">
      <c r="A397" s="42" t="s">
        <v>247</v>
      </c>
      <c r="B397" s="64">
        <f>C397*1.82</f>
        <v>236.6</v>
      </c>
      <c r="C397" s="67">
        <v>130</v>
      </c>
      <c r="D397" s="143">
        <v>130</v>
      </c>
      <c r="E397" s="10">
        <v>0.8333333333333334</v>
      </c>
      <c r="F397" s="10">
        <v>0.1</v>
      </c>
      <c r="G397" s="10">
        <v>1.6</v>
      </c>
      <c r="H397" s="70">
        <f>E397*4+F397*9+G397*4</f>
        <v>10.633333333333333</v>
      </c>
      <c r="I397" s="11">
        <v>5</v>
      </c>
      <c r="J397" s="11">
        <v>0.02</v>
      </c>
      <c r="K397" s="11">
        <v>0</v>
      </c>
      <c r="L397" s="11">
        <v>0</v>
      </c>
      <c r="M397" s="11">
        <v>23</v>
      </c>
      <c r="N397" s="11">
        <v>24</v>
      </c>
      <c r="O397" s="11">
        <v>14</v>
      </c>
      <c r="P397" s="11">
        <v>0.6</v>
      </c>
      <c r="Q397" s="183"/>
      <c r="R397" s="24" t="s">
        <v>100</v>
      </c>
      <c r="S397" s="191" t="s">
        <v>252</v>
      </c>
    </row>
    <row r="398" spans="1:19" s="148" customFormat="1" ht="24.75" customHeight="1">
      <c r="A398" s="312" t="s">
        <v>268</v>
      </c>
      <c r="B398" s="312"/>
      <c r="C398" s="312"/>
      <c r="D398" s="143" t="s">
        <v>105</v>
      </c>
      <c r="E398" s="10">
        <v>5.9</v>
      </c>
      <c r="F398" s="10">
        <v>5.7</v>
      </c>
      <c r="G398" s="10">
        <v>15.2</v>
      </c>
      <c r="H398" s="8">
        <f>E398*4+F398*9+G398*4</f>
        <v>135.7</v>
      </c>
      <c r="I398" s="11">
        <v>2.19</v>
      </c>
      <c r="J398" s="11">
        <v>0.06</v>
      </c>
      <c r="K398" s="11">
        <v>0.02</v>
      </c>
      <c r="L398" s="11">
        <v>0.56</v>
      </c>
      <c r="M398" s="11">
        <v>46.13</v>
      </c>
      <c r="N398" s="11">
        <v>69.87</v>
      </c>
      <c r="O398" s="11">
        <v>15.49</v>
      </c>
      <c r="P398" s="11">
        <v>1.01</v>
      </c>
      <c r="Q398" s="183"/>
      <c r="R398" s="23" t="s">
        <v>38</v>
      </c>
      <c r="S398" s="149">
        <f>C422+C413+C431</f>
        <v>14</v>
      </c>
    </row>
    <row r="399" spans="1:19" s="148" customFormat="1" ht="24.75" customHeight="1">
      <c r="A399" s="52" t="s">
        <v>146</v>
      </c>
      <c r="B399" s="9">
        <v>30</v>
      </c>
      <c r="C399" s="48">
        <v>26</v>
      </c>
      <c r="D399" s="238"/>
      <c r="E399" s="87"/>
      <c r="F399" s="87"/>
      <c r="G399" s="87"/>
      <c r="H399" s="238"/>
      <c r="I399" s="11"/>
      <c r="J399" s="11"/>
      <c r="K399" s="11"/>
      <c r="L399" s="11"/>
      <c r="M399" s="11"/>
      <c r="N399" s="11"/>
      <c r="O399" s="11"/>
      <c r="P399" s="11"/>
      <c r="Q399" s="183"/>
      <c r="R399" s="23" t="s">
        <v>30</v>
      </c>
      <c r="S399" s="149">
        <f>C383</f>
        <v>4</v>
      </c>
    </row>
    <row r="400" spans="1:19" s="148" customFormat="1" ht="24.75" customHeight="1">
      <c r="A400" s="224" t="s">
        <v>282</v>
      </c>
      <c r="B400" s="9">
        <f>C400*1.038</f>
        <v>19.722</v>
      </c>
      <c r="C400" s="48">
        <v>19</v>
      </c>
      <c r="D400" s="238"/>
      <c r="E400" s="87"/>
      <c r="F400" s="87"/>
      <c r="G400" s="87"/>
      <c r="H400" s="238"/>
      <c r="I400" s="11"/>
      <c r="J400" s="11"/>
      <c r="K400" s="11"/>
      <c r="L400" s="11"/>
      <c r="M400" s="11"/>
      <c r="N400" s="11"/>
      <c r="O400" s="11"/>
      <c r="P400" s="11"/>
      <c r="Q400" s="183"/>
      <c r="R400" s="24" t="s">
        <v>39</v>
      </c>
      <c r="S400" s="149">
        <f>C379+C429</f>
        <v>20</v>
      </c>
    </row>
    <row r="401" spans="1:19" s="148" customFormat="1" ht="24.75" customHeight="1">
      <c r="A401" s="65" t="s">
        <v>176</v>
      </c>
      <c r="B401" s="55">
        <f>C401*1.25</f>
        <v>50</v>
      </c>
      <c r="C401" s="49">
        <v>40</v>
      </c>
      <c r="D401" s="143"/>
      <c r="E401" s="10"/>
      <c r="F401" s="10"/>
      <c r="G401" s="10"/>
      <c r="H401" s="8"/>
      <c r="I401" s="89"/>
      <c r="J401" s="89"/>
      <c r="K401" s="89"/>
      <c r="L401" s="89"/>
      <c r="M401" s="89"/>
      <c r="N401" s="89"/>
      <c r="O401" s="89"/>
      <c r="P401" s="89"/>
      <c r="Q401" s="183"/>
      <c r="R401" s="96" t="s">
        <v>162</v>
      </c>
      <c r="S401" s="149"/>
    </row>
    <row r="402" spans="1:19" s="148" customFormat="1" ht="24.75" customHeight="1" thickBot="1">
      <c r="A402" s="53" t="s">
        <v>53</v>
      </c>
      <c r="B402" s="55">
        <f>C402*1.33</f>
        <v>53.2</v>
      </c>
      <c r="C402" s="49">
        <v>40</v>
      </c>
      <c r="D402" s="143"/>
      <c r="E402" s="10"/>
      <c r="F402" s="10"/>
      <c r="G402" s="10"/>
      <c r="H402" s="8"/>
      <c r="I402" s="89"/>
      <c r="J402" s="89"/>
      <c r="K402" s="89"/>
      <c r="L402" s="89"/>
      <c r="M402" s="89"/>
      <c r="N402" s="89"/>
      <c r="O402" s="89"/>
      <c r="P402" s="89"/>
      <c r="Q402" s="183"/>
      <c r="R402" s="97" t="s">
        <v>141</v>
      </c>
      <c r="S402" s="148">
        <v>3</v>
      </c>
    </row>
    <row r="403" spans="1:19" s="148" customFormat="1" ht="24.75" customHeight="1">
      <c r="A403" s="53" t="s">
        <v>68</v>
      </c>
      <c r="B403" s="48">
        <f>C403*1.25</f>
        <v>25</v>
      </c>
      <c r="C403" s="49">
        <v>20</v>
      </c>
      <c r="D403" s="143"/>
      <c r="E403" s="10"/>
      <c r="F403" s="10"/>
      <c r="G403" s="10"/>
      <c r="H403" s="8"/>
      <c r="I403" s="89"/>
      <c r="J403" s="89"/>
      <c r="K403" s="89"/>
      <c r="L403" s="89"/>
      <c r="M403" s="89"/>
      <c r="N403" s="89"/>
      <c r="O403" s="89"/>
      <c r="P403" s="89"/>
      <c r="Q403" s="183"/>
      <c r="R403" s="32" t="s">
        <v>187</v>
      </c>
      <c r="S403" s="200">
        <v>0</v>
      </c>
    </row>
    <row r="404" spans="1:17" s="148" customFormat="1" ht="24.75" customHeight="1">
      <c r="A404" s="19" t="s">
        <v>126</v>
      </c>
      <c r="B404" s="64">
        <f>C404*1.11</f>
        <v>16.650000000000002</v>
      </c>
      <c r="C404" s="49">
        <v>15</v>
      </c>
      <c r="D404" s="143"/>
      <c r="E404" s="10"/>
      <c r="F404" s="10"/>
      <c r="G404" s="10"/>
      <c r="H404" s="8"/>
      <c r="I404" s="89"/>
      <c r="J404" s="89"/>
      <c r="K404" s="89"/>
      <c r="L404" s="89"/>
      <c r="M404" s="89"/>
      <c r="N404" s="89"/>
      <c r="O404" s="89"/>
      <c r="P404" s="89"/>
      <c r="Q404" s="183"/>
    </row>
    <row r="405" spans="1:17" s="148" customFormat="1" ht="24.75" customHeight="1">
      <c r="A405" s="53" t="s">
        <v>57</v>
      </c>
      <c r="B405" s="48">
        <f>C405*1.33</f>
        <v>26.6</v>
      </c>
      <c r="C405" s="49">
        <v>20</v>
      </c>
      <c r="D405" s="143"/>
      <c r="E405" s="10"/>
      <c r="F405" s="10"/>
      <c r="G405" s="10"/>
      <c r="H405" s="8"/>
      <c r="I405" s="89"/>
      <c r="J405" s="89"/>
      <c r="K405" s="89"/>
      <c r="L405" s="89"/>
      <c r="M405" s="89"/>
      <c r="N405" s="89"/>
      <c r="O405" s="89"/>
      <c r="P405" s="89"/>
      <c r="Q405" s="183"/>
    </row>
    <row r="406" spans="1:17" s="148" customFormat="1" ht="24.75" customHeight="1">
      <c r="A406" s="53" t="s">
        <v>58</v>
      </c>
      <c r="B406" s="48">
        <f>C406*1.43</f>
        <v>28.599999999999998</v>
      </c>
      <c r="C406" s="49">
        <v>20</v>
      </c>
      <c r="D406" s="143"/>
      <c r="E406" s="10"/>
      <c r="F406" s="10"/>
      <c r="G406" s="10"/>
      <c r="H406" s="8"/>
      <c r="I406" s="89"/>
      <c r="J406" s="89"/>
      <c r="K406" s="89"/>
      <c r="L406" s="89"/>
      <c r="M406" s="89"/>
      <c r="N406" s="89"/>
      <c r="O406" s="89"/>
      <c r="P406" s="89"/>
      <c r="Q406" s="183"/>
    </row>
    <row r="407" spans="1:17" s="148" customFormat="1" ht="24.75" customHeight="1">
      <c r="A407" s="53" t="s">
        <v>59</v>
      </c>
      <c r="B407" s="48">
        <f>C407*1.54</f>
        <v>30.8</v>
      </c>
      <c r="C407" s="49">
        <v>20</v>
      </c>
      <c r="D407" s="143"/>
      <c r="E407" s="10"/>
      <c r="F407" s="10"/>
      <c r="G407" s="10"/>
      <c r="H407" s="8"/>
      <c r="I407" s="89"/>
      <c r="J407" s="89"/>
      <c r="K407" s="89"/>
      <c r="L407" s="89"/>
      <c r="M407" s="89"/>
      <c r="N407" s="89"/>
      <c r="O407" s="89"/>
      <c r="P407" s="89"/>
      <c r="Q407" s="183"/>
    </row>
    <row r="408" spans="1:17" s="148" customFormat="1" ht="24.75" customHeight="1">
      <c r="A408" s="53" t="s">
        <v>60</v>
      </c>
      <c r="B408" s="48">
        <f>C408*1.67</f>
        <v>33.4</v>
      </c>
      <c r="C408" s="49">
        <v>20</v>
      </c>
      <c r="D408" s="143"/>
      <c r="E408" s="10"/>
      <c r="F408" s="10"/>
      <c r="G408" s="10"/>
      <c r="H408" s="8"/>
      <c r="I408" s="89"/>
      <c r="J408" s="89"/>
      <c r="K408" s="89"/>
      <c r="L408" s="89"/>
      <c r="M408" s="89"/>
      <c r="N408" s="89"/>
      <c r="O408" s="89"/>
      <c r="P408" s="89"/>
      <c r="Q408" s="183"/>
    </row>
    <row r="409" spans="1:17" s="148" customFormat="1" ht="24.75" customHeight="1">
      <c r="A409" s="53" t="s">
        <v>61</v>
      </c>
      <c r="B409" s="56">
        <f>C409*1.25</f>
        <v>12.5</v>
      </c>
      <c r="C409" s="49">
        <v>10</v>
      </c>
      <c r="D409" s="143"/>
      <c r="E409" s="10"/>
      <c r="F409" s="10"/>
      <c r="G409" s="10"/>
      <c r="H409" s="8"/>
      <c r="I409" s="89"/>
      <c r="J409" s="89"/>
      <c r="K409" s="89"/>
      <c r="L409" s="89"/>
      <c r="M409" s="89"/>
      <c r="N409" s="89"/>
      <c r="O409" s="89"/>
      <c r="P409" s="89"/>
      <c r="Q409" s="183"/>
    </row>
    <row r="410" spans="1:17" s="148" customFormat="1" ht="24.75" customHeight="1">
      <c r="A410" s="16" t="s">
        <v>53</v>
      </c>
      <c r="B410" s="282">
        <f>C410*1.33</f>
        <v>13.3</v>
      </c>
      <c r="C410" s="49">
        <v>10</v>
      </c>
      <c r="D410" s="143"/>
      <c r="E410" s="10"/>
      <c r="F410" s="10"/>
      <c r="G410" s="10"/>
      <c r="H410" s="8"/>
      <c r="I410" s="89"/>
      <c r="J410" s="89"/>
      <c r="K410" s="89"/>
      <c r="L410" s="89"/>
      <c r="M410" s="89"/>
      <c r="N410" s="89"/>
      <c r="O410" s="89"/>
      <c r="P410" s="89"/>
      <c r="Q410" s="183"/>
    </row>
    <row r="411" spans="1:17" s="148" customFormat="1" ht="24.75" customHeight="1">
      <c r="A411" s="16" t="s">
        <v>62</v>
      </c>
      <c r="B411" s="55">
        <f>C411*1.19</f>
        <v>11.899999999999999</v>
      </c>
      <c r="C411" s="49">
        <v>10</v>
      </c>
      <c r="D411" s="143"/>
      <c r="E411" s="10"/>
      <c r="F411" s="10"/>
      <c r="G411" s="10"/>
      <c r="H411" s="8"/>
      <c r="I411" s="89"/>
      <c r="J411" s="89"/>
      <c r="K411" s="89"/>
      <c r="L411" s="89"/>
      <c r="M411" s="89"/>
      <c r="N411" s="89"/>
      <c r="O411" s="89"/>
      <c r="P411" s="89"/>
      <c r="Q411" s="183"/>
    </row>
    <row r="412" spans="1:17" s="148" customFormat="1" ht="54.75" customHeight="1">
      <c r="A412" s="120" t="s">
        <v>156</v>
      </c>
      <c r="B412" s="93">
        <v>8</v>
      </c>
      <c r="C412" s="93">
        <v>8</v>
      </c>
      <c r="D412" s="143"/>
      <c r="E412" s="10"/>
      <c r="F412" s="10"/>
      <c r="G412" s="10"/>
      <c r="H412" s="8"/>
      <c r="I412" s="89"/>
      <c r="J412" s="89"/>
      <c r="K412" s="89"/>
      <c r="L412" s="89"/>
      <c r="M412" s="89"/>
      <c r="N412" s="89"/>
      <c r="O412" s="89"/>
      <c r="P412" s="89"/>
      <c r="Q412" s="183"/>
    </row>
    <row r="413" spans="1:17" s="148" customFormat="1" ht="24.75" customHeight="1">
      <c r="A413" s="60" t="s">
        <v>103</v>
      </c>
      <c r="B413" s="93">
        <v>4</v>
      </c>
      <c r="C413" s="93">
        <v>4</v>
      </c>
      <c r="D413" s="143"/>
      <c r="E413" s="10"/>
      <c r="F413" s="10"/>
      <c r="G413" s="10"/>
      <c r="H413" s="8"/>
      <c r="I413" s="169"/>
      <c r="J413" s="169"/>
      <c r="K413" s="169"/>
      <c r="L413" s="169"/>
      <c r="M413" s="169"/>
      <c r="N413" s="169"/>
      <c r="O413" s="169"/>
      <c r="P413" s="169"/>
      <c r="Q413" s="183"/>
    </row>
    <row r="414" spans="1:17" s="148" customFormat="1" ht="24.75" customHeight="1">
      <c r="A414" s="69" t="s">
        <v>48</v>
      </c>
      <c r="B414" s="135">
        <v>0.5</v>
      </c>
      <c r="C414" s="135">
        <v>0.5</v>
      </c>
      <c r="D414" s="143"/>
      <c r="E414" s="10"/>
      <c r="F414" s="10"/>
      <c r="G414" s="10"/>
      <c r="H414" s="8"/>
      <c r="I414" s="89"/>
      <c r="J414" s="89"/>
      <c r="K414" s="89"/>
      <c r="L414" s="89"/>
      <c r="M414" s="89"/>
      <c r="N414" s="89"/>
      <c r="O414" s="89"/>
      <c r="P414" s="89"/>
      <c r="Q414" s="183"/>
    </row>
    <row r="415" spans="1:17" s="148" customFormat="1" ht="24.75" customHeight="1">
      <c r="A415" s="65" t="s">
        <v>63</v>
      </c>
      <c r="B415" s="67">
        <v>5</v>
      </c>
      <c r="C415" s="67">
        <v>5</v>
      </c>
      <c r="D415" s="283"/>
      <c r="E415" s="72"/>
      <c r="F415" s="72"/>
      <c r="G415" s="72"/>
      <c r="H415" s="8"/>
      <c r="I415" s="89"/>
      <c r="J415" s="89"/>
      <c r="K415" s="89"/>
      <c r="L415" s="89"/>
      <c r="M415" s="89"/>
      <c r="N415" s="89"/>
      <c r="O415" s="89"/>
      <c r="P415" s="89"/>
      <c r="Q415" s="183"/>
    </row>
    <row r="416" spans="1:17" s="148" customFormat="1" ht="24.75" customHeight="1">
      <c r="A416" s="53" t="s">
        <v>154</v>
      </c>
      <c r="B416" s="51">
        <f>C416*1.35</f>
        <v>2.7</v>
      </c>
      <c r="C416" s="51">
        <v>2</v>
      </c>
      <c r="D416" s="67"/>
      <c r="E416" s="40"/>
      <c r="F416" s="40"/>
      <c r="G416" s="40"/>
      <c r="H416" s="67"/>
      <c r="I416" s="92"/>
      <c r="J416" s="92"/>
      <c r="K416" s="92"/>
      <c r="L416" s="92"/>
      <c r="M416" s="92"/>
      <c r="N416" s="92"/>
      <c r="O416" s="92"/>
      <c r="P416" s="92"/>
      <c r="Q416" s="183"/>
    </row>
    <row r="417" spans="1:17" s="148" customFormat="1" ht="24.75" customHeight="1">
      <c r="A417" s="53" t="s">
        <v>190</v>
      </c>
      <c r="B417" s="51">
        <v>0.1</v>
      </c>
      <c r="C417" s="51">
        <v>0.1</v>
      </c>
      <c r="D417" s="67"/>
      <c r="E417" s="40"/>
      <c r="F417" s="40"/>
      <c r="G417" s="40"/>
      <c r="H417" s="67"/>
      <c r="I417" s="92"/>
      <c r="J417" s="92"/>
      <c r="K417" s="92"/>
      <c r="L417" s="92"/>
      <c r="M417" s="92"/>
      <c r="N417" s="92"/>
      <c r="O417" s="92"/>
      <c r="P417" s="92"/>
      <c r="Q417" s="183"/>
    </row>
    <row r="418" spans="1:17" s="148" customFormat="1" ht="24.75" customHeight="1">
      <c r="A418" s="309" t="s">
        <v>332</v>
      </c>
      <c r="B418" s="309"/>
      <c r="C418" s="309"/>
      <c r="D418" s="143">
        <v>200</v>
      </c>
      <c r="E418" s="10">
        <v>21.2</v>
      </c>
      <c r="F418" s="10">
        <v>18.9</v>
      </c>
      <c r="G418" s="10">
        <v>28.2</v>
      </c>
      <c r="H418" s="70">
        <f>E418*4+F418*9+G418*4</f>
        <v>367.7</v>
      </c>
      <c r="I418" s="11">
        <v>4</v>
      </c>
      <c r="J418" s="11">
        <v>0.21</v>
      </c>
      <c r="K418" s="11">
        <v>0.07</v>
      </c>
      <c r="L418" s="11">
        <v>0.8</v>
      </c>
      <c r="M418" s="11">
        <v>25</v>
      </c>
      <c r="N418" s="11">
        <v>291</v>
      </c>
      <c r="O418" s="11">
        <v>56</v>
      </c>
      <c r="P418" s="11">
        <v>3.5</v>
      </c>
      <c r="Q418" s="183"/>
    </row>
    <row r="419" spans="1:17" s="148" customFormat="1" ht="24.75" customHeight="1">
      <c r="A419" s="50" t="s">
        <v>55</v>
      </c>
      <c r="B419" s="39">
        <f>C419*1.36</f>
        <v>110.16000000000001</v>
      </c>
      <c r="C419" s="48">
        <v>81</v>
      </c>
      <c r="D419" s="67"/>
      <c r="E419" s="117"/>
      <c r="F419" s="117"/>
      <c r="G419" s="117"/>
      <c r="H419" s="47"/>
      <c r="I419" s="64"/>
      <c r="J419" s="119"/>
      <c r="K419" s="119"/>
      <c r="L419" s="119"/>
      <c r="M419" s="119"/>
      <c r="N419" s="119"/>
      <c r="O419" s="119"/>
      <c r="P419" s="119"/>
      <c r="Q419" s="183"/>
    </row>
    <row r="420" spans="1:17" s="148" customFormat="1" ht="24.75" customHeight="1">
      <c r="A420" s="50" t="s">
        <v>56</v>
      </c>
      <c r="B420" s="39">
        <f>C420*1.18</f>
        <v>95.58</v>
      </c>
      <c r="C420" s="48">
        <v>81</v>
      </c>
      <c r="D420" s="67"/>
      <c r="E420" s="117"/>
      <c r="F420" s="10"/>
      <c r="G420" s="60"/>
      <c r="H420" s="47"/>
      <c r="I420" s="64"/>
      <c r="J420" s="11"/>
      <c r="K420" s="11"/>
      <c r="L420" s="11"/>
      <c r="M420" s="11"/>
      <c r="N420" s="11"/>
      <c r="O420" s="11"/>
      <c r="P420" s="11"/>
      <c r="Q420" s="183"/>
    </row>
    <row r="421" spans="1:18" s="148" customFormat="1" ht="24.75" customHeight="1">
      <c r="A421" s="61" t="s">
        <v>333</v>
      </c>
      <c r="B421" s="39">
        <f>C421</f>
        <v>81</v>
      </c>
      <c r="C421" s="48">
        <f>C420</f>
        <v>81</v>
      </c>
      <c r="D421" s="67"/>
      <c r="E421" s="117"/>
      <c r="F421" s="10"/>
      <c r="G421" s="60"/>
      <c r="H421" s="47"/>
      <c r="I421" s="64"/>
      <c r="J421" s="11"/>
      <c r="K421" s="11"/>
      <c r="L421" s="11"/>
      <c r="M421" s="11"/>
      <c r="N421" s="11"/>
      <c r="O421" s="11"/>
      <c r="P421" s="11"/>
      <c r="Q421" s="183"/>
      <c r="R421" s="148" t="s">
        <v>17</v>
      </c>
    </row>
    <row r="422" spans="1:19" s="148" customFormat="1" ht="24.75" customHeight="1">
      <c r="A422" s="65" t="s">
        <v>103</v>
      </c>
      <c r="B422" s="64">
        <v>6</v>
      </c>
      <c r="C422" s="14">
        <v>6</v>
      </c>
      <c r="D422" s="8"/>
      <c r="E422" s="8"/>
      <c r="F422" s="40"/>
      <c r="G422" s="40"/>
      <c r="H422" s="67"/>
      <c r="I422" s="119"/>
      <c r="J422" s="119"/>
      <c r="K422" s="119"/>
      <c r="L422" s="119"/>
      <c r="M422" s="119"/>
      <c r="N422" s="119"/>
      <c r="O422" s="119"/>
      <c r="P422" s="119"/>
      <c r="Q422" s="178"/>
      <c r="R422" s="23" t="s">
        <v>40</v>
      </c>
      <c r="S422" s="148">
        <f>D513+D460</f>
        <v>70</v>
      </c>
    </row>
    <row r="423" spans="1:19" s="148" customFormat="1" ht="24.75" customHeight="1">
      <c r="A423" s="60" t="s">
        <v>334</v>
      </c>
      <c r="B423" s="47"/>
      <c r="C423" s="64">
        <v>50</v>
      </c>
      <c r="D423" s="67"/>
      <c r="E423" s="117"/>
      <c r="F423" s="10"/>
      <c r="G423" s="60"/>
      <c r="H423" s="47"/>
      <c r="I423" s="64"/>
      <c r="J423" s="11"/>
      <c r="K423" s="11"/>
      <c r="L423" s="11"/>
      <c r="M423" s="11"/>
      <c r="N423" s="11"/>
      <c r="O423" s="11"/>
      <c r="P423" s="11"/>
      <c r="Q423" s="178"/>
      <c r="R423" s="24" t="s">
        <v>41</v>
      </c>
      <c r="S423" s="148">
        <f>C451+D511+D458+D456</f>
        <v>130</v>
      </c>
    </row>
    <row r="424" spans="1:19" s="148" customFormat="1" ht="24.75" customHeight="1">
      <c r="A424" s="65" t="s">
        <v>57</v>
      </c>
      <c r="B424" s="64">
        <f>C424*1.33</f>
        <v>255.36</v>
      </c>
      <c r="C424" s="14">
        <v>192</v>
      </c>
      <c r="D424" s="8"/>
      <c r="E424" s="8"/>
      <c r="F424" s="40"/>
      <c r="G424" s="40"/>
      <c r="H424" s="67"/>
      <c r="I424" s="114"/>
      <c r="J424" s="114"/>
      <c r="K424" s="114"/>
      <c r="L424" s="114"/>
      <c r="M424" s="114"/>
      <c r="N424" s="114"/>
      <c r="O424" s="114"/>
      <c r="P424" s="114"/>
      <c r="Q424" s="123"/>
      <c r="R424" s="24" t="s">
        <v>97</v>
      </c>
      <c r="S424" s="149">
        <f>C507</f>
        <v>1.5</v>
      </c>
    </row>
    <row r="425" spans="1:19" s="148" customFormat="1" ht="24.75" customHeight="1">
      <c r="A425" s="65" t="s">
        <v>58</v>
      </c>
      <c r="B425" s="64">
        <f>C425*1.43</f>
        <v>274.56</v>
      </c>
      <c r="C425" s="14">
        <v>192</v>
      </c>
      <c r="D425" s="8"/>
      <c r="E425" s="8"/>
      <c r="F425" s="40"/>
      <c r="G425" s="40"/>
      <c r="H425" s="67"/>
      <c r="I425" s="119"/>
      <c r="J425" s="119"/>
      <c r="K425" s="119"/>
      <c r="L425" s="119"/>
      <c r="M425" s="119"/>
      <c r="N425" s="119"/>
      <c r="O425" s="119"/>
      <c r="P425" s="119"/>
      <c r="Q425" s="123"/>
      <c r="R425" s="25" t="s">
        <v>98</v>
      </c>
      <c r="S425" s="149">
        <f>C444+C445</f>
        <v>26</v>
      </c>
    </row>
    <row r="426" spans="1:19" s="148" customFormat="1" ht="24.75" customHeight="1">
      <c r="A426" s="65" t="s">
        <v>59</v>
      </c>
      <c r="B426" s="64">
        <f>C426*1.54</f>
        <v>295.68</v>
      </c>
      <c r="C426" s="14">
        <v>192</v>
      </c>
      <c r="D426" s="8"/>
      <c r="E426" s="8"/>
      <c r="F426" s="40"/>
      <c r="G426" s="40"/>
      <c r="H426" s="67"/>
      <c r="I426" s="119"/>
      <c r="J426" s="119"/>
      <c r="K426" s="119"/>
      <c r="L426" s="119"/>
      <c r="M426" s="119"/>
      <c r="N426" s="119"/>
      <c r="O426" s="119"/>
      <c r="P426" s="119"/>
      <c r="Q426" s="123"/>
      <c r="R426" s="25" t="s">
        <v>184</v>
      </c>
      <c r="S426" s="149"/>
    </row>
    <row r="427" spans="1:19" s="148" customFormat="1" ht="24.75" customHeight="1">
      <c r="A427" s="65" t="s">
        <v>60</v>
      </c>
      <c r="B427" s="64">
        <f>C427*1.67</f>
        <v>320.64</v>
      </c>
      <c r="C427" s="14">
        <v>192</v>
      </c>
      <c r="D427" s="8"/>
      <c r="E427" s="8"/>
      <c r="F427" s="40"/>
      <c r="G427" s="40"/>
      <c r="H427" s="67"/>
      <c r="I427" s="119"/>
      <c r="J427" s="119"/>
      <c r="K427" s="119"/>
      <c r="L427" s="119"/>
      <c r="M427" s="119"/>
      <c r="N427" s="119"/>
      <c r="O427" s="119"/>
      <c r="P427" s="119"/>
      <c r="Q427" s="123"/>
      <c r="R427" s="24" t="s">
        <v>29</v>
      </c>
      <c r="S427" s="149">
        <f>C481+C498</f>
        <v>220</v>
      </c>
    </row>
    <row r="428" spans="1:19" s="148" customFormat="1" ht="24.75" customHeight="1">
      <c r="A428" s="65" t="s">
        <v>335</v>
      </c>
      <c r="B428" s="64"/>
      <c r="C428" s="14">
        <v>180</v>
      </c>
      <c r="D428" s="8"/>
      <c r="E428" s="8"/>
      <c r="F428" s="40"/>
      <c r="G428" s="40"/>
      <c r="H428" s="67"/>
      <c r="I428" s="119"/>
      <c r="J428" s="119"/>
      <c r="K428" s="119"/>
      <c r="L428" s="119"/>
      <c r="M428" s="119"/>
      <c r="N428" s="119"/>
      <c r="O428" s="119"/>
      <c r="P428" s="119"/>
      <c r="Q428" s="123"/>
      <c r="R428" s="24" t="s">
        <v>31</v>
      </c>
      <c r="S428" s="149">
        <f>C468+C470+C473+C485+C487+C489+C502+C504+C505+C479</f>
        <v>211</v>
      </c>
    </row>
    <row r="429" spans="1:30" s="185" customFormat="1" ht="24.75" customHeight="1">
      <c r="A429" s="65" t="s">
        <v>89</v>
      </c>
      <c r="B429" s="64">
        <v>5</v>
      </c>
      <c r="C429" s="14">
        <v>5</v>
      </c>
      <c r="D429" s="8"/>
      <c r="E429" s="8"/>
      <c r="F429" s="40"/>
      <c r="G429" s="40"/>
      <c r="H429" s="67"/>
      <c r="I429" s="119"/>
      <c r="J429" s="119"/>
      <c r="K429" s="119"/>
      <c r="L429" s="119"/>
      <c r="M429" s="119"/>
      <c r="N429" s="119"/>
      <c r="O429" s="119"/>
      <c r="P429" s="119"/>
      <c r="Q429" s="123"/>
      <c r="R429" s="24" t="s">
        <v>28</v>
      </c>
      <c r="S429" s="14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</row>
    <row r="430" spans="1:19" s="148" customFormat="1" ht="24.75" customHeight="1">
      <c r="A430" s="65" t="s">
        <v>257</v>
      </c>
      <c r="B430" s="40">
        <v>3.5</v>
      </c>
      <c r="C430" s="14">
        <v>3.5</v>
      </c>
      <c r="D430" s="8"/>
      <c r="E430" s="8"/>
      <c r="F430" s="40"/>
      <c r="G430" s="40"/>
      <c r="H430" s="67"/>
      <c r="I430" s="119"/>
      <c r="J430" s="119"/>
      <c r="K430" s="119"/>
      <c r="L430" s="119"/>
      <c r="M430" s="119"/>
      <c r="N430" s="119"/>
      <c r="O430" s="119"/>
      <c r="P430" s="119"/>
      <c r="Q430" s="123"/>
      <c r="R430" s="24" t="s">
        <v>32</v>
      </c>
      <c r="S430" s="149">
        <f>C509</f>
        <v>30</v>
      </c>
    </row>
    <row r="431" spans="1:18" s="148" customFormat="1" ht="24.75" customHeight="1">
      <c r="A431" s="65" t="s">
        <v>93</v>
      </c>
      <c r="B431" s="64">
        <v>4</v>
      </c>
      <c r="C431" s="14">
        <v>4</v>
      </c>
      <c r="D431" s="8"/>
      <c r="E431" s="8"/>
      <c r="F431" s="40"/>
      <c r="G431" s="40"/>
      <c r="H431" s="67"/>
      <c r="I431" s="119"/>
      <c r="J431" s="119"/>
      <c r="K431" s="119"/>
      <c r="L431" s="119"/>
      <c r="M431" s="119"/>
      <c r="N431" s="119"/>
      <c r="O431" s="119"/>
      <c r="P431" s="119"/>
      <c r="Q431" s="123"/>
      <c r="R431" s="24" t="s">
        <v>83</v>
      </c>
    </row>
    <row r="432" spans="1:19" s="148" customFormat="1" ht="24.75" customHeight="1">
      <c r="A432" s="322" t="s">
        <v>285</v>
      </c>
      <c r="B432" s="322"/>
      <c r="C432" s="322"/>
      <c r="D432" s="240">
        <v>200</v>
      </c>
      <c r="E432" s="72">
        <v>0.7</v>
      </c>
      <c r="F432" s="72">
        <v>0</v>
      </c>
      <c r="G432" s="72">
        <v>28</v>
      </c>
      <c r="H432" s="8">
        <f>E432*4+F432*9+G432*4</f>
        <v>114.8</v>
      </c>
      <c r="I432" s="11">
        <v>0.23</v>
      </c>
      <c r="J432" s="11">
        <v>0</v>
      </c>
      <c r="K432" s="11">
        <v>0</v>
      </c>
      <c r="L432" s="11">
        <v>0</v>
      </c>
      <c r="M432" s="11">
        <v>23</v>
      </c>
      <c r="N432" s="11">
        <v>16.71</v>
      </c>
      <c r="O432" s="11">
        <v>2.37</v>
      </c>
      <c r="P432" s="11">
        <v>0.45</v>
      </c>
      <c r="Q432" s="123"/>
      <c r="R432" s="24" t="s">
        <v>27</v>
      </c>
      <c r="S432" s="149">
        <f>C447+C455+C510</f>
        <v>28</v>
      </c>
    </row>
    <row r="433" spans="1:18" s="148" customFormat="1" ht="24.75" customHeight="1">
      <c r="A433" s="60" t="s">
        <v>70</v>
      </c>
      <c r="B433" s="14">
        <v>20</v>
      </c>
      <c r="C433" s="14">
        <v>20</v>
      </c>
      <c r="D433" s="14"/>
      <c r="E433" s="28"/>
      <c r="F433" s="28"/>
      <c r="G433" s="28"/>
      <c r="H433" s="14"/>
      <c r="I433" s="76"/>
      <c r="J433" s="76"/>
      <c r="K433" s="76"/>
      <c r="L433" s="76"/>
      <c r="M433" s="76"/>
      <c r="N433" s="76"/>
      <c r="O433" s="76"/>
      <c r="P433" s="76"/>
      <c r="Q433" s="123"/>
      <c r="R433" s="24" t="s">
        <v>33</v>
      </c>
    </row>
    <row r="434" spans="1:18" s="148" customFormat="1" ht="24.75" customHeight="1">
      <c r="A434" s="65" t="s">
        <v>48</v>
      </c>
      <c r="B434" s="67">
        <v>15</v>
      </c>
      <c r="C434" s="67">
        <v>15</v>
      </c>
      <c r="D434" s="6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123"/>
      <c r="R434" s="23" t="s">
        <v>185</v>
      </c>
    </row>
    <row r="435" spans="1:19" s="148" customFormat="1" ht="24.75" customHeight="1">
      <c r="A435" s="307" t="s">
        <v>127</v>
      </c>
      <c r="B435" s="310"/>
      <c r="C435" s="310"/>
      <c r="D435" s="143">
        <v>80</v>
      </c>
      <c r="E435" s="10">
        <v>6.079999999999999</v>
      </c>
      <c r="F435" s="10">
        <v>0.64</v>
      </c>
      <c r="G435" s="10">
        <v>39.36</v>
      </c>
      <c r="H435" s="8">
        <v>188</v>
      </c>
      <c r="I435" s="11">
        <v>0</v>
      </c>
      <c r="J435" s="11">
        <v>0.08800000000000001</v>
      </c>
      <c r="K435" s="11">
        <v>0</v>
      </c>
      <c r="L435" s="11">
        <v>0.8800000000000001</v>
      </c>
      <c r="M435" s="11">
        <v>16</v>
      </c>
      <c r="N435" s="11">
        <v>52</v>
      </c>
      <c r="O435" s="11">
        <v>11.2</v>
      </c>
      <c r="P435" s="11">
        <v>0.8800000000000001</v>
      </c>
      <c r="Q435" s="123"/>
      <c r="R435" s="24" t="s">
        <v>34</v>
      </c>
      <c r="S435" s="148">
        <f>C454</f>
        <v>0.5</v>
      </c>
    </row>
    <row r="436" spans="1:19" s="148" customFormat="1" ht="24.75" customHeight="1">
      <c r="A436" s="307" t="s">
        <v>119</v>
      </c>
      <c r="B436" s="307"/>
      <c r="C436" s="307"/>
      <c r="D436" s="143">
        <v>80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23"/>
      <c r="R436" s="24" t="s">
        <v>99</v>
      </c>
      <c r="S436" s="149">
        <f>C476</f>
        <v>23</v>
      </c>
    </row>
    <row r="437" spans="1:19" s="148" customFormat="1" ht="24.75" customHeight="1">
      <c r="A437" s="307" t="s">
        <v>40</v>
      </c>
      <c r="B437" s="310"/>
      <c r="C437" s="310"/>
      <c r="D437" s="143">
        <v>50</v>
      </c>
      <c r="E437" s="10">
        <v>3.3</v>
      </c>
      <c r="F437" s="10">
        <v>0.6</v>
      </c>
      <c r="G437" s="10">
        <v>16.7</v>
      </c>
      <c r="H437" s="8">
        <v>87</v>
      </c>
      <c r="I437" s="11">
        <v>0</v>
      </c>
      <c r="J437" s="11">
        <v>0.09</v>
      </c>
      <c r="K437" s="11">
        <v>0</v>
      </c>
      <c r="L437" s="11">
        <v>0.7000000000000001</v>
      </c>
      <c r="M437" s="11">
        <v>17.5</v>
      </c>
      <c r="N437" s="11">
        <v>79</v>
      </c>
      <c r="O437" s="11">
        <v>23.5</v>
      </c>
      <c r="P437" s="11">
        <v>1.9500000000000002</v>
      </c>
      <c r="Q437" s="123"/>
      <c r="R437" s="23" t="s">
        <v>84</v>
      </c>
      <c r="S437" s="149">
        <f>C492</f>
        <v>102</v>
      </c>
    </row>
    <row r="438" spans="1:18" s="148" customFormat="1" ht="24.75" customHeight="1">
      <c r="A438" s="325" t="s">
        <v>26</v>
      </c>
      <c r="B438" s="326"/>
      <c r="C438" s="326"/>
      <c r="D438" s="326"/>
      <c r="E438" s="30">
        <f aca="true" t="shared" si="17" ref="E438:P438">E375+E396</f>
        <v>63.61060606060606</v>
      </c>
      <c r="F438" s="30">
        <f t="shared" si="17"/>
        <v>45.58</v>
      </c>
      <c r="G438" s="30">
        <f t="shared" si="17"/>
        <v>231.94</v>
      </c>
      <c r="H438" s="30">
        <f t="shared" si="17"/>
        <v>1595.142424242424</v>
      </c>
      <c r="I438" s="30">
        <f t="shared" si="17"/>
        <v>33.55877005347593</v>
      </c>
      <c r="J438" s="30">
        <f t="shared" si="17"/>
        <v>1.7322085561497327</v>
      </c>
      <c r="K438" s="30">
        <f t="shared" si="17"/>
        <v>0.1738235294117647</v>
      </c>
      <c r="L438" s="30">
        <f t="shared" si="17"/>
        <v>4.921176470588236</v>
      </c>
      <c r="M438" s="30">
        <f t="shared" si="17"/>
        <v>486.5381818181818</v>
      </c>
      <c r="N438" s="30">
        <f t="shared" si="17"/>
        <v>937.9231818181818</v>
      </c>
      <c r="O438" s="30">
        <f t="shared" si="17"/>
        <v>214.96648395721928</v>
      </c>
      <c r="P438" s="30">
        <f t="shared" si="17"/>
        <v>11.906711229946524</v>
      </c>
      <c r="Q438" s="123"/>
      <c r="R438" s="23" t="s">
        <v>85</v>
      </c>
    </row>
    <row r="439" spans="1:18" s="148" customFormat="1" ht="24.75" customHeight="1">
      <c r="A439" s="329" t="s">
        <v>17</v>
      </c>
      <c r="B439" s="329"/>
      <c r="C439" s="329"/>
      <c r="D439" s="329"/>
      <c r="E439" s="329"/>
      <c r="F439" s="329"/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123"/>
      <c r="R439" s="24" t="s">
        <v>35</v>
      </c>
    </row>
    <row r="440" spans="1:18" s="148" customFormat="1" ht="24.75" customHeight="1">
      <c r="A440" s="311" t="s">
        <v>1</v>
      </c>
      <c r="B440" s="319" t="s">
        <v>2</v>
      </c>
      <c r="C440" s="319" t="s">
        <v>3</v>
      </c>
      <c r="D440" s="334" t="s">
        <v>4</v>
      </c>
      <c r="E440" s="334"/>
      <c r="F440" s="334"/>
      <c r="G440" s="334"/>
      <c r="H440" s="334"/>
      <c r="I440" s="318" t="s">
        <v>215</v>
      </c>
      <c r="J440" s="318"/>
      <c r="K440" s="318"/>
      <c r="L440" s="318"/>
      <c r="M440" s="318" t="s">
        <v>220</v>
      </c>
      <c r="N440" s="318"/>
      <c r="O440" s="318"/>
      <c r="P440" s="318"/>
      <c r="Q440" s="123"/>
      <c r="R440" s="95" t="s">
        <v>161</v>
      </c>
    </row>
    <row r="441" spans="1:19" s="148" customFormat="1" ht="24.75" customHeight="1">
      <c r="A441" s="311"/>
      <c r="B441" s="311"/>
      <c r="C441" s="311"/>
      <c r="D441" s="226" t="s">
        <v>5</v>
      </c>
      <c r="E441" s="227" t="s">
        <v>6</v>
      </c>
      <c r="F441" s="227" t="s">
        <v>7</v>
      </c>
      <c r="G441" s="227" t="s">
        <v>8</v>
      </c>
      <c r="H441" s="228" t="s">
        <v>9</v>
      </c>
      <c r="I441" s="261" t="s">
        <v>216</v>
      </c>
      <c r="J441" s="261" t="s">
        <v>217</v>
      </c>
      <c r="K441" s="241" t="s">
        <v>218</v>
      </c>
      <c r="L441" s="241" t="s">
        <v>219</v>
      </c>
      <c r="M441" s="161" t="s">
        <v>221</v>
      </c>
      <c r="N441" s="161" t="s">
        <v>222</v>
      </c>
      <c r="O441" s="161" t="s">
        <v>223</v>
      </c>
      <c r="P441" s="161" t="s">
        <v>224</v>
      </c>
      <c r="Q441" s="123"/>
      <c r="R441" s="26" t="s">
        <v>211</v>
      </c>
      <c r="S441" s="149">
        <f>C446</f>
        <v>175</v>
      </c>
    </row>
    <row r="442" spans="1:19" s="148" customFormat="1" ht="24.75" customHeight="1">
      <c r="A442" s="325" t="s">
        <v>10</v>
      </c>
      <c r="B442" s="325"/>
      <c r="C442" s="325"/>
      <c r="D442" s="325"/>
      <c r="E442" s="44">
        <f aca="true" t="shared" si="18" ref="E442:P442">E443+E450+E453+E456+E458+E460</f>
        <v>17.34</v>
      </c>
      <c r="F442" s="44">
        <f t="shared" si="18"/>
        <v>16.4</v>
      </c>
      <c r="G442" s="44">
        <f t="shared" si="18"/>
        <v>109.42000000000002</v>
      </c>
      <c r="H442" s="44">
        <f t="shared" si="18"/>
        <v>655.4</v>
      </c>
      <c r="I442" s="44">
        <f t="shared" si="18"/>
        <v>1.5233333333333334</v>
      </c>
      <c r="J442" s="44">
        <f t="shared" si="18"/>
        <v>0.31657142857142856</v>
      </c>
      <c r="K442" s="44">
        <f t="shared" si="18"/>
        <v>0.2733333333333333</v>
      </c>
      <c r="L442" s="44">
        <f t="shared" si="18"/>
        <v>2.866666666666667</v>
      </c>
      <c r="M442" s="44">
        <f t="shared" si="18"/>
        <v>595.6666666666666</v>
      </c>
      <c r="N442" s="44">
        <f t="shared" si="18"/>
        <v>683.9333333333334</v>
      </c>
      <c r="O442" s="44">
        <f t="shared" si="18"/>
        <v>65.02666666666667</v>
      </c>
      <c r="P442" s="44">
        <f t="shared" si="18"/>
        <v>3.786666666666667</v>
      </c>
      <c r="Q442" s="123"/>
      <c r="R442" s="26" t="s">
        <v>212</v>
      </c>
      <c r="S442" s="149"/>
    </row>
    <row r="443" spans="1:19" s="148" customFormat="1" ht="24.75" customHeight="1">
      <c r="A443" s="308" t="s">
        <v>286</v>
      </c>
      <c r="B443" s="314"/>
      <c r="C443" s="314"/>
      <c r="D443" s="143" t="s">
        <v>46</v>
      </c>
      <c r="E443" s="10">
        <v>6.9</v>
      </c>
      <c r="F443" s="10">
        <v>7.6</v>
      </c>
      <c r="G443" s="10">
        <v>35</v>
      </c>
      <c r="H443" s="8">
        <f>E443*4+F443*9+G443*4</f>
        <v>236</v>
      </c>
      <c r="I443" s="11">
        <v>0.89</v>
      </c>
      <c r="J443" s="11">
        <v>0.09</v>
      </c>
      <c r="K443" s="137">
        <v>0.1</v>
      </c>
      <c r="L443" s="137">
        <v>0</v>
      </c>
      <c r="M443" s="11">
        <v>295</v>
      </c>
      <c r="N443" s="137">
        <v>312</v>
      </c>
      <c r="O443" s="11">
        <v>16.56</v>
      </c>
      <c r="P443" s="11">
        <v>0.56</v>
      </c>
      <c r="Q443" s="123"/>
      <c r="R443" s="23" t="s">
        <v>36</v>
      </c>
      <c r="S443" s="149"/>
    </row>
    <row r="444" spans="1:18" s="148" customFormat="1" ht="24.75" customHeight="1">
      <c r="A444" s="53" t="s">
        <v>75</v>
      </c>
      <c r="B444" s="74">
        <v>15</v>
      </c>
      <c r="C444" s="74">
        <v>15</v>
      </c>
      <c r="D444" s="74"/>
      <c r="E444" s="74"/>
      <c r="F444" s="10"/>
      <c r="G444" s="10"/>
      <c r="H444" s="143"/>
      <c r="I444" s="89"/>
      <c r="J444" s="89"/>
      <c r="K444" s="89"/>
      <c r="L444" s="89"/>
      <c r="M444" s="89"/>
      <c r="N444" s="89"/>
      <c r="O444" s="89"/>
      <c r="P444" s="89"/>
      <c r="Q444" s="123"/>
      <c r="R444" s="23" t="s">
        <v>37</v>
      </c>
    </row>
    <row r="445" spans="1:19" s="148" customFormat="1" ht="24.75" customHeight="1">
      <c r="A445" s="7" t="s">
        <v>78</v>
      </c>
      <c r="B445" s="74">
        <v>11</v>
      </c>
      <c r="C445" s="74">
        <v>11</v>
      </c>
      <c r="D445" s="74"/>
      <c r="E445" s="74"/>
      <c r="F445" s="10"/>
      <c r="G445" s="10"/>
      <c r="H445" s="143"/>
      <c r="I445" s="89"/>
      <c r="J445" s="89"/>
      <c r="K445" s="89"/>
      <c r="L445" s="89"/>
      <c r="M445" s="89"/>
      <c r="N445" s="89"/>
      <c r="O445" s="89"/>
      <c r="P445" s="89"/>
      <c r="Q445" s="123"/>
      <c r="R445" s="24" t="s">
        <v>100</v>
      </c>
      <c r="S445" s="148">
        <f>C452</f>
        <v>15</v>
      </c>
    </row>
    <row r="446" spans="1:19" s="148" customFormat="1" ht="24.75" customHeight="1">
      <c r="A446" s="53" t="s">
        <v>86</v>
      </c>
      <c r="B446" s="74">
        <v>175</v>
      </c>
      <c r="C446" s="74">
        <v>175</v>
      </c>
      <c r="D446" s="74"/>
      <c r="E446" s="74"/>
      <c r="F446" s="10"/>
      <c r="G446" s="10"/>
      <c r="H446" s="143"/>
      <c r="I446" s="89"/>
      <c r="J446" s="89"/>
      <c r="K446" s="89"/>
      <c r="L446" s="89"/>
      <c r="M446" s="89"/>
      <c r="N446" s="89"/>
      <c r="O446" s="89"/>
      <c r="P446" s="89"/>
      <c r="Q446" s="123"/>
      <c r="R446" s="23" t="s">
        <v>38</v>
      </c>
      <c r="S446" s="179">
        <f>C449+C488</f>
        <v>9</v>
      </c>
    </row>
    <row r="447" spans="1:19" s="148" customFormat="1" ht="24.75" customHeight="1">
      <c r="A447" s="53" t="s">
        <v>48</v>
      </c>
      <c r="B447" s="67">
        <v>3</v>
      </c>
      <c r="C447" s="67">
        <v>3</v>
      </c>
      <c r="D447" s="67"/>
      <c r="E447" s="67"/>
      <c r="F447" s="40"/>
      <c r="G447" s="40"/>
      <c r="H447" s="67"/>
      <c r="I447" s="89"/>
      <c r="J447" s="89"/>
      <c r="K447" s="89"/>
      <c r="L447" s="89"/>
      <c r="M447" s="89"/>
      <c r="N447" s="89"/>
      <c r="O447" s="89"/>
      <c r="P447" s="89"/>
      <c r="Q447" s="123"/>
      <c r="R447" s="23" t="s">
        <v>30</v>
      </c>
      <c r="S447" s="149">
        <f>C472+C497+C506</f>
        <v>17</v>
      </c>
    </row>
    <row r="448" spans="1:19" s="148" customFormat="1" ht="24.75" customHeight="1">
      <c r="A448" s="16" t="s">
        <v>87</v>
      </c>
      <c r="B448" s="64">
        <v>1.3</v>
      </c>
      <c r="C448" s="64">
        <v>1.3</v>
      </c>
      <c r="D448" s="64"/>
      <c r="E448" s="64"/>
      <c r="F448" s="40"/>
      <c r="G448" s="40"/>
      <c r="H448" s="67"/>
      <c r="I448" s="89"/>
      <c r="J448" s="89"/>
      <c r="K448" s="89"/>
      <c r="L448" s="89"/>
      <c r="M448" s="89"/>
      <c r="N448" s="89"/>
      <c r="O448" s="89"/>
      <c r="P448" s="89"/>
      <c r="Q448" s="123"/>
      <c r="R448" s="24" t="s">
        <v>39</v>
      </c>
      <c r="S448" s="149">
        <f>C480</f>
        <v>1.6</v>
      </c>
    </row>
    <row r="449" spans="1:18" s="148" customFormat="1" ht="24.75" customHeight="1">
      <c r="A449" s="60" t="s">
        <v>49</v>
      </c>
      <c r="B449" s="14">
        <v>5</v>
      </c>
      <c r="C449" s="14">
        <v>5</v>
      </c>
      <c r="D449" s="14"/>
      <c r="E449" s="14"/>
      <c r="F449" s="28"/>
      <c r="G449" s="28"/>
      <c r="H449" s="14"/>
      <c r="I449" s="169"/>
      <c r="J449" s="169"/>
      <c r="K449" s="169"/>
      <c r="L449" s="169"/>
      <c r="M449" s="169"/>
      <c r="N449" s="169"/>
      <c r="O449" s="169"/>
      <c r="P449" s="169"/>
      <c r="Q449" s="123"/>
      <c r="R449" s="96" t="s">
        <v>162</v>
      </c>
    </row>
    <row r="450" spans="1:19" s="148" customFormat="1" ht="24.75" customHeight="1" thickBot="1">
      <c r="A450" s="322" t="s">
        <v>115</v>
      </c>
      <c r="B450" s="322"/>
      <c r="C450" s="322"/>
      <c r="D450" s="106" t="s">
        <v>232</v>
      </c>
      <c r="E450" s="72">
        <v>5.4</v>
      </c>
      <c r="F450" s="72">
        <v>5.9</v>
      </c>
      <c r="G450" s="72">
        <v>9.8</v>
      </c>
      <c r="H450" s="8">
        <f>E450*4+F450*9+G450*4</f>
        <v>113.9</v>
      </c>
      <c r="I450" s="11">
        <v>0.13333333333333333</v>
      </c>
      <c r="J450" s="11">
        <v>0.04</v>
      </c>
      <c r="K450" s="11">
        <v>0.17333333333333334</v>
      </c>
      <c r="L450" s="11">
        <v>0.06666666666666667</v>
      </c>
      <c r="M450" s="11">
        <v>246.66666666666666</v>
      </c>
      <c r="N450" s="11">
        <v>205.33333333333334</v>
      </c>
      <c r="O450" s="11">
        <v>9.866666666666667</v>
      </c>
      <c r="P450" s="11">
        <v>0.6666666666666666</v>
      </c>
      <c r="Q450" s="123"/>
      <c r="R450" s="97" t="s">
        <v>141</v>
      </c>
      <c r="S450" s="148">
        <v>3</v>
      </c>
    </row>
    <row r="451" spans="1:19" s="148" customFormat="1" ht="24.75" customHeight="1">
      <c r="A451" s="65" t="s">
        <v>52</v>
      </c>
      <c r="B451" s="67">
        <v>20</v>
      </c>
      <c r="C451" s="67">
        <v>20</v>
      </c>
      <c r="D451" s="262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23"/>
      <c r="R451" s="32" t="s">
        <v>187</v>
      </c>
      <c r="S451" s="179"/>
    </row>
    <row r="452" spans="1:17" s="148" customFormat="1" ht="24.75" customHeight="1">
      <c r="A452" s="65" t="s">
        <v>77</v>
      </c>
      <c r="B452" s="67">
        <v>16</v>
      </c>
      <c r="C452" s="67">
        <v>15</v>
      </c>
      <c r="D452" s="262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23"/>
    </row>
    <row r="453" spans="1:17" s="148" customFormat="1" ht="24.75" customHeight="1">
      <c r="A453" s="307" t="s">
        <v>168</v>
      </c>
      <c r="B453" s="307"/>
      <c r="C453" s="307"/>
      <c r="D453" s="143">
        <v>200</v>
      </c>
      <c r="E453" s="143">
        <v>0.1</v>
      </c>
      <c r="F453" s="10">
        <v>0</v>
      </c>
      <c r="G453" s="143">
        <v>15.1</v>
      </c>
      <c r="H453" s="8">
        <f>E453*4+F453*9+G453*4</f>
        <v>60.8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23"/>
    </row>
    <row r="454" spans="1:17" s="148" customFormat="1" ht="24.75" customHeight="1">
      <c r="A454" s="53" t="s">
        <v>50</v>
      </c>
      <c r="B454" s="51">
        <v>0.5</v>
      </c>
      <c r="C454" s="51">
        <v>0.5</v>
      </c>
      <c r="D454" s="67"/>
      <c r="E454" s="40"/>
      <c r="F454" s="40"/>
      <c r="G454" s="40"/>
      <c r="H454" s="64"/>
      <c r="I454" s="11"/>
      <c r="J454" s="11"/>
      <c r="K454" s="11"/>
      <c r="L454" s="11"/>
      <c r="M454" s="11"/>
      <c r="N454" s="11"/>
      <c r="O454" s="11"/>
      <c r="P454" s="11"/>
      <c r="Q454" s="123"/>
    </row>
    <row r="455" spans="1:17" s="148" customFormat="1" ht="24.75" customHeight="1">
      <c r="A455" s="53" t="s">
        <v>48</v>
      </c>
      <c r="B455" s="51">
        <v>15</v>
      </c>
      <c r="C455" s="51">
        <v>15</v>
      </c>
      <c r="D455" s="6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123"/>
    </row>
    <row r="456" spans="1:17" s="148" customFormat="1" ht="24.75" customHeight="1">
      <c r="A456" s="211" t="s">
        <v>309</v>
      </c>
      <c r="B456" s="14">
        <v>30</v>
      </c>
      <c r="C456" s="14">
        <v>30</v>
      </c>
      <c r="D456" s="143">
        <v>30</v>
      </c>
      <c r="E456" s="10">
        <v>2.1</v>
      </c>
      <c r="F456" s="10">
        <v>2.5</v>
      </c>
      <c r="G456" s="10">
        <v>33</v>
      </c>
      <c r="H456" s="70">
        <f>E456*4+F456*9+G456*4</f>
        <v>162.9</v>
      </c>
      <c r="I456" s="11">
        <v>0.5</v>
      </c>
      <c r="J456" s="11">
        <v>0.12857142857142856</v>
      </c>
      <c r="K456" s="11">
        <v>0</v>
      </c>
      <c r="L456" s="11">
        <v>2.3</v>
      </c>
      <c r="M456" s="11">
        <v>43</v>
      </c>
      <c r="N456" s="11">
        <v>122</v>
      </c>
      <c r="O456" s="11">
        <v>26.4</v>
      </c>
      <c r="P456" s="11">
        <v>1.56</v>
      </c>
      <c r="Q456" s="123"/>
    </row>
    <row r="457" spans="1:17" s="148" customFormat="1" ht="24.75" customHeight="1">
      <c r="A457" s="309" t="s">
        <v>188</v>
      </c>
      <c r="B457" s="309"/>
      <c r="C457" s="309"/>
      <c r="D457" s="143">
        <v>30</v>
      </c>
      <c r="E457" s="86"/>
      <c r="F457" s="86"/>
      <c r="G457" s="86"/>
      <c r="H457" s="8"/>
      <c r="I457" s="143"/>
      <c r="J457" s="143"/>
      <c r="K457" s="143"/>
      <c r="L457" s="143"/>
      <c r="M457" s="143"/>
      <c r="N457" s="143"/>
      <c r="O457" s="143"/>
      <c r="P457" s="143"/>
      <c r="Q457" s="123"/>
    </row>
    <row r="458" spans="1:17" s="148" customFormat="1" ht="24.75" customHeight="1">
      <c r="A458" s="308" t="s">
        <v>127</v>
      </c>
      <c r="B458" s="308"/>
      <c r="C458" s="308"/>
      <c r="D458" s="143">
        <v>20</v>
      </c>
      <c r="E458" s="10">
        <v>1.52</v>
      </c>
      <c r="F458" s="10">
        <v>0.16</v>
      </c>
      <c r="G458" s="10">
        <v>9.84</v>
      </c>
      <c r="H458" s="8">
        <v>47</v>
      </c>
      <c r="I458" s="11">
        <v>0</v>
      </c>
      <c r="J458" s="11">
        <v>0.022000000000000002</v>
      </c>
      <c r="K458" s="11">
        <v>0</v>
      </c>
      <c r="L458" s="11">
        <v>0.22</v>
      </c>
      <c r="M458" s="11">
        <v>4</v>
      </c>
      <c r="N458" s="11">
        <v>13</v>
      </c>
      <c r="O458" s="11">
        <v>2.8</v>
      </c>
      <c r="P458" s="11">
        <v>0.22</v>
      </c>
      <c r="Q458" s="123"/>
    </row>
    <row r="459" spans="1:17" s="148" customFormat="1" ht="24.75" customHeight="1">
      <c r="A459" s="308" t="s">
        <v>119</v>
      </c>
      <c r="B459" s="308"/>
      <c r="C459" s="308"/>
      <c r="D459" s="143">
        <v>20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23"/>
    </row>
    <row r="460" spans="1:29" s="148" customFormat="1" ht="24.75" customHeight="1">
      <c r="A460" s="307" t="s">
        <v>40</v>
      </c>
      <c r="B460" s="307"/>
      <c r="C460" s="307"/>
      <c r="D460" s="143">
        <v>20</v>
      </c>
      <c r="E460" s="10">
        <v>1.32</v>
      </c>
      <c r="F460" s="10">
        <v>0.24</v>
      </c>
      <c r="G460" s="10">
        <v>6.68</v>
      </c>
      <c r="H460" s="8">
        <v>34.8</v>
      </c>
      <c r="I460" s="11">
        <v>0</v>
      </c>
      <c r="J460" s="11">
        <v>0.036</v>
      </c>
      <c r="K460" s="11">
        <v>0</v>
      </c>
      <c r="L460" s="11">
        <v>0.28</v>
      </c>
      <c r="M460" s="11">
        <v>7</v>
      </c>
      <c r="N460" s="11">
        <v>31.6</v>
      </c>
      <c r="O460" s="11">
        <v>9.4</v>
      </c>
      <c r="P460" s="11">
        <v>0.78</v>
      </c>
      <c r="Q460" s="123"/>
      <c r="U460" s="181"/>
      <c r="V460" s="181"/>
      <c r="W460" s="181"/>
      <c r="X460" s="181"/>
      <c r="Y460" s="181"/>
      <c r="Z460" s="181"/>
      <c r="AA460" s="181"/>
      <c r="AB460" s="181"/>
      <c r="AC460" s="181"/>
    </row>
    <row r="461" spans="1:17" s="148" customFormat="1" ht="24.75" customHeight="1">
      <c r="A461" s="325" t="s">
        <v>11</v>
      </c>
      <c r="B461" s="325"/>
      <c r="C461" s="325"/>
      <c r="D461" s="325"/>
      <c r="E461" s="44">
        <f>E463+E464+E474+E491+E508+E511+E513</f>
        <v>38.13999999999999</v>
      </c>
      <c r="F461" s="44">
        <f aca="true" t="shared" si="19" ref="F461:P461">F463+F464+F474+F491+F508+F511+F513</f>
        <v>32.251428571428576</v>
      </c>
      <c r="G461" s="44">
        <f t="shared" si="19"/>
        <v>116.4342857142857</v>
      </c>
      <c r="H461" s="44">
        <f t="shared" si="19"/>
        <v>910.5200000000001</v>
      </c>
      <c r="I461" s="44">
        <f t="shared" si="19"/>
        <v>104.12714285714286</v>
      </c>
      <c r="J461" s="44">
        <f t="shared" si="19"/>
        <v>0.4794285714285714</v>
      </c>
      <c r="K461" s="44">
        <f t="shared" si="19"/>
        <v>0.06857142857142857</v>
      </c>
      <c r="L461" s="44">
        <f t="shared" si="19"/>
        <v>7.76857142857143</v>
      </c>
      <c r="M461" s="44">
        <f t="shared" si="19"/>
        <v>150.89</v>
      </c>
      <c r="N461" s="44">
        <f t="shared" si="19"/>
        <v>515.7414285714285</v>
      </c>
      <c r="O461" s="44">
        <f t="shared" si="19"/>
        <v>153.5442857142857</v>
      </c>
      <c r="P461" s="44">
        <f t="shared" si="19"/>
        <v>13.381428571428572</v>
      </c>
      <c r="Q461" s="123"/>
    </row>
    <row r="462" spans="1:17" s="148" customFormat="1" ht="54.75" customHeight="1">
      <c r="A462" s="312" t="s">
        <v>336</v>
      </c>
      <c r="B462" s="312"/>
      <c r="C462" s="312"/>
      <c r="D462" s="143">
        <v>100</v>
      </c>
      <c r="E462" s="30"/>
      <c r="F462" s="30"/>
      <c r="G462" s="30"/>
      <c r="H462" s="30"/>
      <c r="I462" s="44"/>
      <c r="J462" s="44"/>
      <c r="K462" s="44"/>
      <c r="L462" s="44"/>
      <c r="M462" s="30"/>
      <c r="N462" s="30"/>
      <c r="O462" s="30"/>
      <c r="P462" s="30"/>
      <c r="Q462" s="123"/>
    </row>
    <row r="463" spans="1:17" s="148" customFormat="1" ht="24.75" customHeight="1">
      <c r="A463" s="307" t="s">
        <v>292</v>
      </c>
      <c r="B463" s="307"/>
      <c r="C463" s="307"/>
      <c r="D463" s="143">
        <v>40</v>
      </c>
      <c r="E463" s="143">
        <v>5.1</v>
      </c>
      <c r="F463" s="143">
        <v>4.6</v>
      </c>
      <c r="G463" s="143">
        <v>0.3</v>
      </c>
      <c r="H463" s="8">
        <f>E463*4+F463*9+G463*4</f>
        <v>63</v>
      </c>
      <c r="I463" s="11">
        <v>0</v>
      </c>
      <c r="J463" s="11">
        <v>0.03</v>
      </c>
      <c r="K463" s="11">
        <v>0.02</v>
      </c>
      <c r="L463" s="11">
        <v>0.19</v>
      </c>
      <c r="M463" s="11">
        <v>22</v>
      </c>
      <c r="N463" s="11">
        <v>66.8</v>
      </c>
      <c r="O463" s="11">
        <v>4.2</v>
      </c>
      <c r="P463" s="11">
        <v>1</v>
      </c>
      <c r="Q463" s="123"/>
    </row>
    <row r="464" spans="1:17" s="148" customFormat="1" ht="24.75" customHeight="1">
      <c r="A464" s="263" t="s">
        <v>337</v>
      </c>
      <c r="B464" s="48">
        <f>C464*1.25</f>
        <v>75</v>
      </c>
      <c r="C464" s="48">
        <v>60</v>
      </c>
      <c r="D464" s="240">
        <v>60</v>
      </c>
      <c r="E464" s="10">
        <v>1.08</v>
      </c>
      <c r="F464" s="143">
        <v>0.2</v>
      </c>
      <c r="G464" s="143">
        <v>6</v>
      </c>
      <c r="H464" s="70">
        <f>E464*4+F464*9+G464*4</f>
        <v>30.12</v>
      </c>
      <c r="I464" s="11">
        <v>0.78</v>
      </c>
      <c r="J464" s="11">
        <v>0.012</v>
      </c>
      <c r="K464" s="11">
        <v>0</v>
      </c>
      <c r="L464" s="11">
        <v>1.5</v>
      </c>
      <c r="M464" s="11">
        <v>29.4</v>
      </c>
      <c r="N464" s="11">
        <v>26.4</v>
      </c>
      <c r="O464" s="11">
        <v>31.8</v>
      </c>
      <c r="P464" s="11">
        <v>4.68</v>
      </c>
      <c r="Q464" s="123"/>
    </row>
    <row r="465" spans="1:17" s="148" customFormat="1" ht="24.75" customHeight="1">
      <c r="A465" s="263" t="s">
        <v>338</v>
      </c>
      <c r="B465" s="48">
        <f>C465*1.67</f>
        <v>100.19999999999999</v>
      </c>
      <c r="C465" s="48">
        <v>60</v>
      </c>
      <c r="D465" s="240">
        <v>60</v>
      </c>
      <c r="E465" s="143">
        <v>1.44</v>
      </c>
      <c r="F465" s="143">
        <v>0.3</v>
      </c>
      <c r="G465" s="143">
        <v>8.76</v>
      </c>
      <c r="H465" s="70">
        <v>43.5</v>
      </c>
      <c r="I465" s="143">
        <v>3.6</v>
      </c>
      <c r="J465" s="143">
        <v>0.018</v>
      </c>
      <c r="K465" s="143">
        <v>0</v>
      </c>
      <c r="L465" s="143">
        <v>0</v>
      </c>
      <c r="M465" s="143">
        <v>5.4</v>
      </c>
      <c r="N465" s="143">
        <v>33</v>
      </c>
      <c r="O465" s="143">
        <v>0</v>
      </c>
      <c r="P465" s="143">
        <v>0.36</v>
      </c>
      <c r="Q465" s="123"/>
    </row>
    <row r="466" spans="1:17" s="148" customFormat="1" ht="24.75" customHeight="1">
      <c r="A466" s="317" t="s">
        <v>88</v>
      </c>
      <c r="B466" s="317"/>
      <c r="C466" s="317"/>
      <c r="D466" s="317"/>
      <c r="E466" s="317"/>
      <c r="F466" s="317"/>
      <c r="G466" s="317"/>
      <c r="H466" s="317"/>
      <c r="I466" s="317"/>
      <c r="J466" s="317"/>
      <c r="K466" s="317"/>
      <c r="L466" s="317"/>
      <c r="M466" s="317"/>
      <c r="N466" s="317"/>
      <c r="O466" s="317"/>
      <c r="P466" s="317"/>
      <c r="Q466" s="123"/>
    </row>
    <row r="467" spans="1:29" s="181" customFormat="1" ht="24.75" customHeight="1">
      <c r="A467" s="312" t="s">
        <v>258</v>
      </c>
      <c r="B467" s="312"/>
      <c r="C467" s="312"/>
      <c r="D467" s="143" t="s">
        <v>230</v>
      </c>
      <c r="E467" s="10">
        <v>1</v>
      </c>
      <c r="F467" s="10">
        <v>5.166666666666667</v>
      </c>
      <c r="G467" s="10">
        <v>3.833333333333333</v>
      </c>
      <c r="H467" s="70">
        <f>E467*4+F467*9+G467*4</f>
        <v>65.83333333333333</v>
      </c>
      <c r="I467" s="11">
        <v>25</v>
      </c>
      <c r="J467" s="11">
        <v>0</v>
      </c>
      <c r="K467" s="11">
        <v>0.03333333333333333</v>
      </c>
      <c r="L467" s="11">
        <v>2.1666666666666665</v>
      </c>
      <c r="M467" s="11">
        <v>16.333333333333336</v>
      </c>
      <c r="N467" s="11">
        <v>22.616666666666667</v>
      </c>
      <c r="O467" s="11">
        <v>10.566666666666666</v>
      </c>
      <c r="P467" s="11">
        <v>0.85</v>
      </c>
      <c r="Q467" s="180"/>
      <c r="U467" s="148"/>
      <c r="V467" s="148"/>
      <c r="W467" s="148"/>
      <c r="X467" s="148"/>
      <c r="Y467" s="148"/>
      <c r="Z467" s="148"/>
      <c r="AA467" s="148"/>
      <c r="AB467" s="148"/>
      <c r="AC467" s="148"/>
    </row>
    <row r="468" spans="1:17" s="148" customFormat="1" ht="24.75" customHeight="1">
      <c r="A468" s="69" t="s">
        <v>133</v>
      </c>
      <c r="B468" s="20">
        <f>C468*1.02</f>
        <v>51</v>
      </c>
      <c r="C468" s="13">
        <v>50</v>
      </c>
      <c r="D468" s="14"/>
      <c r="E468" s="40"/>
      <c r="F468" s="40"/>
      <c r="G468" s="40"/>
      <c r="H468" s="64"/>
      <c r="I468" s="114"/>
      <c r="J468" s="114"/>
      <c r="K468" s="114"/>
      <c r="L468" s="114"/>
      <c r="M468" s="114"/>
      <c r="N468" s="114"/>
      <c r="O468" s="114"/>
      <c r="P468" s="114"/>
      <c r="Q468" s="123"/>
    </row>
    <row r="469" spans="1:17" s="148" customFormat="1" ht="24.75" customHeight="1">
      <c r="A469" s="7" t="s">
        <v>142</v>
      </c>
      <c r="B469" s="20">
        <f>C469*1.18</f>
        <v>59</v>
      </c>
      <c r="C469" s="13">
        <v>50</v>
      </c>
      <c r="D469" s="14"/>
      <c r="E469" s="28"/>
      <c r="F469" s="28"/>
      <c r="G469" s="28"/>
      <c r="H469" s="47"/>
      <c r="I469" s="46"/>
      <c r="J469" s="46"/>
      <c r="K469" s="46"/>
      <c r="L469" s="46"/>
      <c r="M469" s="46"/>
      <c r="N469" s="46"/>
      <c r="O469" s="46"/>
      <c r="P469" s="46"/>
      <c r="Q469" s="123"/>
    </row>
    <row r="470" spans="1:17" s="148" customFormat="1" ht="24.75" customHeight="1">
      <c r="A470" s="7" t="s">
        <v>259</v>
      </c>
      <c r="B470" s="20">
        <f>C470*1.02</f>
        <v>51</v>
      </c>
      <c r="C470" s="13">
        <v>50</v>
      </c>
      <c r="D470" s="14"/>
      <c r="E470" s="28"/>
      <c r="F470" s="28"/>
      <c r="G470" s="28"/>
      <c r="H470" s="47"/>
      <c r="I470" s="46"/>
      <c r="J470" s="46"/>
      <c r="K470" s="46"/>
      <c r="L470" s="46"/>
      <c r="M470" s="46"/>
      <c r="N470" s="46"/>
      <c r="O470" s="46"/>
      <c r="P470" s="46"/>
      <c r="Q470" s="123"/>
    </row>
    <row r="471" spans="1:17" s="148" customFormat="1" ht="24.75" customHeight="1">
      <c r="A471" s="60" t="s">
        <v>135</v>
      </c>
      <c r="B471" s="20">
        <f>C471*1.05</f>
        <v>52.5</v>
      </c>
      <c r="C471" s="13">
        <v>50</v>
      </c>
      <c r="D471" s="14"/>
      <c r="E471" s="28"/>
      <c r="F471" s="28"/>
      <c r="G471" s="28"/>
      <c r="H471" s="47"/>
      <c r="I471" s="46"/>
      <c r="J471" s="46"/>
      <c r="K471" s="46"/>
      <c r="L471" s="46"/>
      <c r="M471" s="46"/>
      <c r="N471" s="46"/>
      <c r="O471" s="46"/>
      <c r="P471" s="46"/>
      <c r="Q471" s="123">
        <v>5</v>
      </c>
    </row>
    <row r="472" spans="1:17" s="148" customFormat="1" ht="24.75" customHeight="1">
      <c r="A472" s="19" t="s">
        <v>136</v>
      </c>
      <c r="B472" s="20">
        <v>5</v>
      </c>
      <c r="C472" s="13">
        <v>5</v>
      </c>
      <c r="D472" s="14"/>
      <c r="E472" s="28"/>
      <c r="F472" s="28"/>
      <c r="G472" s="28"/>
      <c r="H472" s="47"/>
      <c r="I472" s="46"/>
      <c r="J472" s="46"/>
      <c r="K472" s="46"/>
      <c r="L472" s="46"/>
      <c r="M472" s="46"/>
      <c r="N472" s="46"/>
      <c r="O472" s="46"/>
      <c r="P472" s="46"/>
      <c r="Q472" s="123"/>
    </row>
    <row r="473" spans="1:17" s="148" customFormat="1" ht="24.75" customHeight="1">
      <c r="A473" s="53" t="s">
        <v>154</v>
      </c>
      <c r="B473" s="51">
        <f>C473*1.35</f>
        <v>2.7</v>
      </c>
      <c r="C473" s="51">
        <v>2</v>
      </c>
      <c r="D473" s="67"/>
      <c r="E473" s="40"/>
      <c r="F473" s="40"/>
      <c r="G473" s="40"/>
      <c r="H473" s="67"/>
      <c r="I473" s="92"/>
      <c r="J473" s="92"/>
      <c r="K473" s="92"/>
      <c r="L473" s="92"/>
      <c r="M473" s="92"/>
      <c r="N473" s="92"/>
      <c r="O473" s="92"/>
      <c r="P473" s="92"/>
      <c r="Q473" s="123"/>
    </row>
    <row r="474" spans="1:17" s="148" customFormat="1" ht="24.75" customHeight="1">
      <c r="A474" s="308" t="s">
        <v>111</v>
      </c>
      <c r="B474" s="314"/>
      <c r="C474" s="314"/>
      <c r="D474" s="143" t="s">
        <v>296</v>
      </c>
      <c r="E474" s="10">
        <v>6.7</v>
      </c>
      <c r="F474" s="10">
        <v>5.5</v>
      </c>
      <c r="G474" s="10">
        <v>18.4</v>
      </c>
      <c r="H474" s="8">
        <f>E474*4+F474*9+G474*4</f>
        <v>149.89999999999998</v>
      </c>
      <c r="I474" s="80">
        <v>8.49</v>
      </c>
      <c r="J474" s="80">
        <v>0.1</v>
      </c>
      <c r="K474" s="80">
        <v>0.02</v>
      </c>
      <c r="L474" s="80">
        <v>0.29</v>
      </c>
      <c r="M474" s="80">
        <v>17.99</v>
      </c>
      <c r="N474" s="80">
        <v>102.97</v>
      </c>
      <c r="O474" s="80">
        <v>26.93</v>
      </c>
      <c r="P474" s="80">
        <v>1.02</v>
      </c>
      <c r="Q474" s="123"/>
    </row>
    <row r="475" spans="1:17" s="148" customFormat="1" ht="24.75" customHeight="1">
      <c r="A475" s="17" t="s">
        <v>73</v>
      </c>
      <c r="B475" s="20"/>
      <c r="C475" s="1">
        <v>20</v>
      </c>
      <c r="D475" s="143"/>
      <c r="E475" s="10"/>
      <c r="F475" s="28"/>
      <c r="G475" s="28"/>
      <c r="H475" s="8"/>
      <c r="I475" s="89"/>
      <c r="J475" s="89"/>
      <c r="K475" s="89"/>
      <c r="L475" s="89"/>
      <c r="M475" s="89"/>
      <c r="N475" s="89"/>
      <c r="O475" s="89"/>
      <c r="P475" s="89"/>
      <c r="Q475" s="123"/>
    </row>
    <row r="476" spans="1:17" s="148" customFormat="1" ht="24.75" customHeight="1">
      <c r="A476" s="50" t="s">
        <v>55</v>
      </c>
      <c r="B476" s="39">
        <f>C476*1.36</f>
        <v>31.28</v>
      </c>
      <c r="C476" s="20">
        <v>23</v>
      </c>
      <c r="D476" s="143"/>
      <c r="E476" s="10"/>
      <c r="F476" s="28"/>
      <c r="G476" s="28"/>
      <c r="H476" s="8"/>
      <c r="I476" s="89"/>
      <c r="J476" s="89"/>
      <c r="K476" s="89"/>
      <c r="L476" s="89"/>
      <c r="M476" s="89"/>
      <c r="N476" s="89"/>
      <c r="O476" s="89"/>
      <c r="P476" s="89"/>
      <c r="Q476" s="123"/>
    </row>
    <row r="477" spans="1:17" s="148" customFormat="1" ht="24.75" customHeight="1">
      <c r="A477" s="50" t="s">
        <v>56</v>
      </c>
      <c r="B477" s="39">
        <f>C477*1.18</f>
        <v>27.139999999999997</v>
      </c>
      <c r="C477" s="20">
        <v>23</v>
      </c>
      <c r="D477" s="143"/>
      <c r="E477" s="10"/>
      <c r="F477" s="28"/>
      <c r="G477" s="28"/>
      <c r="H477" s="8"/>
      <c r="I477" s="89"/>
      <c r="J477" s="89"/>
      <c r="K477" s="89"/>
      <c r="L477" s="89"/>
      <c r="M477" s="89"/>
      <c r="N477" s="89"/>
      <c r="O477" s="89"/>
      <c r="P477" s="89"/>
      <c r="Q477" s="123"/>
    </row>
    <row r="478" spans="1:17" s="148" customFormat="1" ht="24.75" customHeight="1">
      <c r="A478" s="61" t="s">
        <v>138</v>
      </c>
      <c r="B478" s="39">
        <f>C477</f>
        <v>23</v>
      </c>
      <c r="C478" s="20">
        <v>23</v>
      </c>
      <c r="D478" s="143"/>
      <c r="E478" s="10"/>
      <c r="F478" s="28"/>
      <c r="G478" s="28"/>
      <c r="H478" s="8"/>
      <c r="I478" s="89"/>
      <c r="J478" s="89"/>
      <c r="K478" s="89"/>
      <c r="L478" s="89"/>
      <c r="M478" s="89"/>
      <c r="N478" s="89"/>
      <c r="O478" s="89"/>
      <c r="P478" s="89"/>
      <c r="Q478" s="123"/>
    </row>
    <row r="479" spans="1:17" s="148" customFormat="1" ht="24.75" customHeight="1">
      <c r="A479" s="7" t="s">
        <v>62</v>
      </c>
      <c r="B479" s="20">
        <f>C479*1.19</f>
        <v>3.57</v>
      </c>
      <c r="C479" s="20">
        <v>3</v>
      </c>
      <c r="D479" s="143"/>
      <c r="E479" s="10"/>
      <c r="F479" s="28"/>
      <c r="G479" s="28"/>
      <c r="H479" s="8"/>
      <c r="I479" s="89"/>
      <c r="J479" s="89"/>
      <c r="K479" s="89"/>
      <c r="L479" s="89"/>
      <c r="M479" s="89"/>
      <c r="N479" s="89"/>
      <c r="O479" s="89"/>
      <c r="P479" s="89"/>
      <c r="Q479" s="123"/>
    </row>
    <row r="480" spans="1:28" s="181" customFormat="1" ht="24.75" customHeight="1">
      <c r="A480" s="7" t="s">
        <v>89</v>
      </c>
      <c r="B480" s="45">
        <v>1.6</v>
      </c>
      <c r="C480" s="45">
        <v>1.6</v>
      </c>
      <c r="D480" s="143"/>
      <c r="E480" s="10"/>
      <c r="F480" s="28"/>
      <c r="G480" s="28"/>
      <c r="H480" s="8"/>
      <c r="I480" s="89"/>
      <c r="J480" s="89"/>
      <c r="K480" s="89"/>
      <c r="L480" s="89"/>
      <c r="M480" s="89"/>
      <c r="N480" s="89"/>
      <c r="O480" s="89"/>
      <c r="P480" s="89"/>
      <c r="Q480" s="123"/>
      <c r="R480" s="148"/>
      <c r="S480" s="148"/>
      <c r="U480" s="197"/>
      <c r="V480" s="197"/>
      <c r="W480" s="197"/>
      <c r="X480" s="197"/>
      <c r="Y480" s="197"/>
      <c r="Z480" s="197"/>
      <c r="AA480" s="197"/>
      <c r="AB480" s="197"/>
    </row>
    <row r="481" spans="1:17" s="148" customFormat="1" ht="24.75" customHeight="1">
      <c r="A481" s="33" t="s">
        <v>57</v>
      </c>
      <c r="B481" s="20">
        <f>C481*1.33</f>
        <v>93.10000000000001</v>
      </c>
      <c r="C481" s="20">
        <v>70</v>
      </c>
      <c r="D481" s="143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23"/>
    </row>
    <row r="482" spans="1:17" s="148" customFormat="1" ht="24.75" customHeight="1">
      <c r="A482" s="33" t="s">
        <v>58</v>
      </c>
      <c r="B482" s="20">
        <f>C482*1.43</f>
        <v>100.1</v>
      </c>
      <c r="C482" s="20">
        <v>70</v>
      </c>
      <c r="D482" s="143"/>
      <c r="E482" s="10"/>
      <c r="F482" s="28"/>
      <c r="G482" s="28"/>
      <c r="H482" s="8"/>
      <c r="I482" s="89"/>
      <c r="J482" s="89"/>
      <c r="K482" s="89"/>
      <c r="L482" s="89"/>
      <c r="M482" s="89"/>
      <c r="N482" s="89"/>
      <c r="O482" s="89"/>
      <c r="P482" s="89"/>
      <c r="Q482" s="123"/>
    </row>
    <row r="483" spans="1:17" s="148" customFormat="1" ht="24.75" customHeight="1">
      <c r="A483" s="53" t="s">
        <v>59</v>
      </c>
      <c r="B483" s="20">
        <f>C483*1.5</f>
        <v>105</v>
      </c>
      <c r="C483" s="20">
        <v>70</v>
      </c>
      <c r="D483" s="143"/>
      <c r="E483" s="10"/>
      <c r="F483" s="28"/>
      <c r="G483" s="28"/>
      <c r="H483" s="8"/>
      <c r="I483" s="89"/>
      <c r="J483" s="89"/>
      <c r="K483" s="89"/>
      <c r="L483" s="89"/>
      <c r="M483" s="89"/>
      <c r="N483" s="89"/>
      <c r="O483" s="89"/>
      <c r="P483" s="89"/>
      <c r="Q483" s="123"/>
    </row>
    <row r="484" spans="1:17" s="148" customFormat="1" ht="24.75" customHeight="1">
      <c r="A484" s="53" t="s">
        <v>60</v>
      </c>
      <c r="B484" s="20">
        <f>C484*1.67</f>
        <v>116.89999999999999</v>
      </c>
      <c r="C484" s="20">
        <v>70</v>
      </c>
      <c r="D484" s="143"/>
      <c r="E484" s="10"/>
      <c r="F484" s="28"/>
      <c r="G484" s="28"/>
      <c r="H484" s="8"/>
      <c r="I484" s="89"/>
      <c r="J484" s="89"/>
      <c r="K484" s="89"/>
      <c r="L484" s="89"/>
      <c r="M484" s="89"/>
      <c r="N484" s="89"/>
      <c r="O484" s="89"/>
      <c r="P484" s="89"/>
      <c r="Q484" s="123"/>
    </row>
    <row r="485" spans="1:17" s="148" customFormat="1" ht="24.75" customHeight="1">
      <c r="A485" s="53" t="s">
        <v>61</v>
      </c>
      <c r="B485" s="48">
        <f>C485*1.25</f>
        <v>18.75</v>
      </c>
      <c r="C485" s="20">
        <v>15</v>
      </c>
      <c r="D485" s="143"/>
      <c r="E485" s="10"/>
      <c r="F485" s="28"/>
      <c r="G485" s="28"/>
      <c r="H485" s="8"/>
      <c r="I485" s="89"/>
      <c r="J485" s="89"/>
      <c r="K485" s="89"/>
      <c r="L485" s="89"/>
      <c r="M485" s="89"/>
      <c r="N485" s="89"/>
      <c r="O485" s="89"/>
      <c r="P485" s="89"/>
      <c r="Q485" s="123"/>
    </row>
    <row r="486" spans="1:17" s="148" customFormat="1" ht="24.75" customHeight="1">
      <c r="A486" s="33" t="s">
        <v>53</v>
      </c>
      <c r="B486" s="15">
        <f>C486*1.33</f>
        <v>19.950000000000003</v>
      </c>
      <c r="C486" s="20">
        <v>15</v>
      </c>
      <c r="D486" s="143"/>
      <c r="E486" s="10"/>
      <c r="F486" s="28"/>
      <c r="G486" s="28"/>
      <c r="H486" s="8"/>
      <c r="I486" s="89"/>
      <c r="J486" s="89"/>
      <c r="K486" s="89"/>
      <c r="L486" s="89"/>
      <c r="M486" s="89"/>
      <c r="N486" s="89"/>
      <c r="O486" s="89"/>
      <c r="P486" s="89"/>
      <c r="Q486" s="123"/>
    </row>
    <row r="487" spans="1:17" s="148" customFormat="1" ht="24.75" customHeight="1">
      <c r="A487" s="7" t="s">
        <v>62</v>
      </c>
      <c r="B487" s="20">
        <v>12</v>
      </c>
      <c r="C487" s="20">
        <v>10</v>
      </c>
      <c r="D487" s="143"/>
      <c r="E487" s="10"/>
      <c r="F487" s="28"/>
      <c r="G487" s="28"/>
      <c r="H487" s="8"/>
      <c r="I487" s="89"/>
      <c r="J487" s="89"/>
      <c r="K487" s="89"/>
      <c r="L487" s="89"/>
      <c r="M487" s="89"/>
      <c r="N487" s="89"/>
      <c r="O487" s="89"/>
      <c r="P487" s="89"/>
      <c r="Q487" s="123"/>
    </row>
    <row r="488" spans="1:17" s="148" customFormat="1" ht="24.75" customHeight="1">
      <c r="A488" s="60" t="s">
        <v>103</v>
      </c>
      <c r="B488" s="47">
        <v>4</v>
      </c>
      <c r="C488" s="47">
        <v>4</v>
      </c>
      <c r="D488" s="143"/>
      <c r="E488" s="10"/>
      <c r="F488" s="28"/>
      <c r="G488" s="28"/>
      <c r="H488" s="8"/>
      <c r="I488" s="169"/>
      <c r="J488" s="169"/>
      <c r="K488" s="169"/>
      <c r="L488" s="169"/>
      <c r="M488" s="169"/>
      <c r="N488" s="169"/>
      <c r="O488" s="169"/>
      <c r="P488" s="169"/>
      <c r="Q488" s="123"/>
    </row>
    <row r="489" spans="1:19" s="148" customFormat="1" ht="24.75" customHeight="1">
      <c r="A489" s="53" t="s">
        <v>154</v>
      </c>
      <c r="B489" s="51">
        <f>C489*1.35</f>
        <v>2.7</v>
      </c>
      <c r="C489" s="51">
        <v>2</v>
      </c>
      <c r="D489" s="67"/>
      <c r="E489" s="40"/>
      <c r="F489" s="40"/>
      <c r="G489" s="40"/>
      <c r="H489" s="67"/>
      <c r="I489" s="92"/>
      <c r="J489" s="92"/>
      <c r="K489" s="92"/>
      <c r="L489" s="92"/>
      <c r="M489" s="92"/>
      <c r="N489" s="92"/>
      <c r="O489" s="92"/>
      <c r="P489" s="92"/>
      <c r="Q489" s="123"/>
      <c r="R489" s="198"/>
      <c r="S489" s="181"/>
    </row>
    <row r="490" spans="1:17" s="148" customFormat="1" ht="24.75" customHeight="1">
      <c r="A490" s="53" t="s">
        <v>190</v>
      </c>
      <c r="B490" s="51">
        <v>0.1</v>
      </c>
      <c r="C490" s="51">
        <v>0.1</v>
      </c>
      <c r="D490" s="67"/>
      <c r="E490" s="40"/>
      <c r="F490" s="40"/>
      <c r="G490" s="40"/>
      <c r="H490" s="67"/>
      <c r="I490" s="92"/>
      <c r="J490" s="92"/>
      <c r="K490" s="92"/>
      <c r="L490" s="92"/>
      <c r="M490" s="92"/>
      <c r="N490" s="92"/>
      <c r="O490" s="92"/>
      <c r="P490" s="92"/>
      <c r="Q490" s="123"/>
    </row>
    <row r="491" spans="1:17" s="148" customFormat="1" ht="24.75" customHeight="1">
      <c r="A491" s="308" t="s">
        <v>339</v>
      </c>
      <c r="B491" s="314"/>
      <c r="C491" s="314"/>
      <c r="D491" s="143">
        <v>280</v>
      </c>
      <c r="E491" s="10">
        <v>16.7</v>
      </c>
      <c r="F491" s="10">
        <v>20.571428571428573</v>
      </c>
      <c r="G491" s="10">
        <v>22.714285714285715</v>
      </c>
      <c r="H491" s="70">
        <f>E491*4+F491*9+G491*4</f>
        <v>342.80000000000007</v>
      </c>
      <c r="I491" s="80">
        <v>14.857142857142858</v>
      </c>
      <c r="J491" s="80">
        <v>0.17142857142857143</v>
      </c>
      <c r="K491" s="80">
        <v>0.02857142857142857</v>
      </c>
      <c r="L491" s="80">
        <v>4.428571428571429</v>
      </c>
      <c r="M491" s="80">
        <v>40</v>
      </c>
      <c r="N491" s="80">
        <v>198.57142857142858</v>
      </c>
      <c r="O491" s="80">
        <v>55.714285714285715</v>
      </c>
      <c r="P491" s="80">
        <v>2.5714285714285716</v>
      </c>
      <c r="Q491" s="123"/>
    </row>
    <row r="492" spans="1:17" s="148" customFormat="1" ht="24.75" customHeight="1">
      <c r="A492" s="52" t="s">
        <v>249</v>
      </c>
      <c r="B492" s="18">
        <f>C492*1.13</f>
        <v>115.25999999999999</v>
      </c>
      <c r="C492" s="164">
        <v>102</v>
      </c>
      <c r="D492" s="262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123"/>
    </row>
    <row r="493" spans="1:17" s="148" customFormat="1" ht="24.75" customHeight="1">
      <c r="A493" s="224" t="s">
        <v>283</v>
      </c>
      <c r="B493" s="9">
        <f>C493*1.054</f>
        <v>107.50800000000001</v>
      </c>
      <c r="C493" s="48">
        <v>102</v>
      </c>
      <c r="D493" s="262"/>
      <c r="E493" s="87"/>
      <c r="F493" s="87"/>
      <c r="G493" s="87"/>
      <c r="H493" s="238"/>
      <c r="I493" s="11"/>
      <c r="J493" s="11"/>
      <c r="K493" s="11"/>
      <c r="L493" s="11"/>
      <c r="M493" s="11"/>
      <c r="N493" s="11"/>
      <c r="O493" s="11"/>
      <c r="P493" s="11"/>
      <c r="Q493" s="123"/>
    </row>
    <row r="494" spans="1:17" s="148" customFormat="1" ht="24.75" customHeight="1">
      <c r="A494" s="69" t="s">
        <v>340</v>
      </c>
      <c r="B494" s="94"/>
      <c r="C494" s="164">
        <v>70</v>
      </c>
      <c r="D494" s="262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123"/>
    </row>
    <row r="495" spans="1:17" s="148" customFormat="1" ht="24.75" customHeight="1">
      <c r="A495" s="224" t="s">
        <v>341</v>
      </c>
      <c r="B495" s="9">
        <f>C495*1.054</f>
        <v>91.69800000000001</v>
      </c>
      <c r="C495" s="48">
        <v>87</v>
      </c>
      <c r="D495" s="262"/>
      <c r="E495" s="87"/>
      <c r="F495" s="87"/>
      <c r="G495" s="87"/>
      <c r="H495" s="238"/>
      <c r="I495" s="11"/>
      <c r="J495" s="11"/>
      <c r="K495" s="11"/>
      <c r="L495" s="11"/>
      <c r="M495" s="11"/>
      <c r="N495" s="11"/>
      <c r="O495" s="11"/>
      <c r="P495" s="11"/>
      <c r="Q495" s="123"/>
    </row>
    <row r="496" spans="1:17" s="148" customFormat="1" ht="24.75" customHeight="1">
      <c r="A496" s="69" t="s">
        <v>342</v>
      </c>
      <c r="B496" s="94"/>
      <c r="C496" s="164">
        <v>70</v>
      </c>
      <c r="D496" s="262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123"/>
    </row>
    <row r="497" spans="1:18" s="148" customFormat="1" ht="24.75" customHeight="1">
      <c r="A497" s="69" t="s">
        <v>54</v>
      </c>
      <c r="B497" s="94">
        <v>4</v>
      </c>
      <c r="C497" s="164">
        <v>4</v>
      </c>
      <c r="D497" s="262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123"/>
      <c r="R497" s="148" t="s">
        <v>18</v>
      </c>
    </row>
    <row r="498" spans="1:19" s="148" customFormat="1" ht="24.75" customHeight="1">
      <c r="A498" s="7" t="s">
        <v>57</v>
      </c>
      <c r="B498" s="47">
        <f>C498*1.33</f>
        <v>199.5</v>
      </c>
      <c r="C498" s="14">
        <v>150</v>
      </c>
      <c r="D498" s="14"/>
      <c r="E498" s="28"/>
      <c r="F498" s="28"/>
      <c r="G498" s="28"/>
      <c r="H498" s="47"/>
      <c r="I498" s="46"/>
      <c r="J498" s="46"/>
      <c r="K498" s="46"/>
      <c r="L498" s="46"/>
      <c r="M498" s="46"/>
      <c r="N498" s="46"/>
      <c r="O498" s="46"/>
      <c r="P498" s="46"/>
      <c r="Q498" s="123"/>
      <c r="R498" s="23" t="s">
        <v>40</v>
      </c>
      <c r="S498" s="148">
        <f>D578+D534</f>
        <v>80</v>
      </c>
    </row>
    <row r="499" spans="1:19" s="148" customFormat="1" ht="24.75" customHeight="1">
      <c r="A499" s="7" t="s">
        <v>58</v>
      </c>
      <c r="B499" s="47">
        <f>C499*1.43</f>
        <v>214.5</v>
      </c>
      <c r="C499" s="14">
        <v>150</v>
      </c>
      <c r="D499" s="14"/>
      <c r="E499" s="28"/>
      <c r="F499" s="28"/>
      <c r="G499" s="28"/>
      <c r="H499" s="47"/>
      <c r="I499" s="76"/>
      <c r="J499" s="76"/>
      <c r="K499" s="76"/>
      <c r="L499" s="76"/>
      <c r="M499" s="76"/>
      <c r="N499" s="76"/>
      <c r="O499" s="76"/>
      <c r="P499" s="76"/>
      <c r="Q499" s="123"/>
      <c r="R499" s="24" t="s">
        <v>41</v>
      </c>
      <c r="S499" s="149">
        <f>C526+D576+D536+C563</f>
        <v>122</v>
      </c>
    </row>
    <row r="500" spans="1:19" s="148" customFormat="1" ht="24.75" customHeight="1">
      <c r="A500" s="7" t="s">
        <v>59</v>
      </c>
      <c r="B500" s="47">
        <f>C500*1.54</f>
        <v>231</v>
      </c>
      <c r="C500" s="14">
        <v>150</v>
      </c>
      <c r="D500" s="14"/>
      <c r="E500" s="28"/>
      <c r="F500" s="28"/>
      <c r="G500" s="28"/>
      <c r="H500" s="47"/>
      <c r="I500" s="76"/>
      <c r="J500" s="76"/>
      <c r="K500" s="76"/>
      <c r="L500" s="76"/>
      <c r="M500" s="76"/>
      <c r="N500" s="76"/>
      <c r="O500" s="76"/>
      <c r="P500" s="76"/>
      <c r="Q500" s="123"/>
      <c r="R500" s="24" t="s">
        <v>97</v>
      </c>
      <c r="S500" s="149"/>
    </row>
    <row r="501" spans="1:19" s="148" customFormat="1" ht="24.75" customHeight="1">
      <c r="A501" s="7" t="s">
        <v>60</v>
      </c>
      <c r="B501" s="47">
        <f>C501*1.67</f>
        <v>250.5</v>
      </c>
      <c r="C501" s="14">
        <v>150</v>
      </c>
      <c r="D501" s="14"/>
      <c r="E501" s="28"/>
      <c r="F501" s="28"/>
      <c r="G501" s="28"/>
      <c r="H501" s="47"/>
      <c r="I501" s="76"/>
      <c r="J501" s="76"/>
      <c r="K501" s="76"/>
      <c r="L501" s="76"/>
      <c r="M501" s="76"/>
      <c r="N501" s="76"/>
      <c r="O501" s="76"/>
      <c r="P501" s="76"/>
      <c r="Q501" s="123"/>
      <c r="R501" s="25" t="s">
        <v>98</v>
      </c>
      <c r="S501" s="149">
        <f>B520</f>
        <v>20</v>
      </c>
    </row>
    <row r="502" spans="1:19" s="148" customFormat="1" ht="24.75" customHeight="1">
      <c r="A502" s="19" t="s">
        <v>61</v>
      </c>
      <c r="B502" s="20">
        <f>C502*1.25</f>
        <v>62.5</v>
      </c>
      <c r="C502" s="20">
        <v>50</v>
      </c>
      <c r="D502" s="14"/>
      <c r="E502" s="13"/>
      <c r="F502" s="60"/>
      <c r="G502" s="47"/>
      <c r="H502" s="47"/>
      <c r="I502" s="46"/>
      <c r="J502" s="46"/>
      <c r="K502" s="46"/>
      <c r="L502" s="46"/>
      <c r="M502" s="46"/>
      <c r="N502" s="46"/>
      <c r="O502" s="46"/>
      <c r="P502" s="46"/>
      <c r="Q502" s="123"/>
      <c r="R502" s="25" t="s">
        <v>184</v>
      </c>
      <c r="S502" s="149"/>
    </row>
    <row r="503" spans="1:19" s="148" customFormat="1" ht="24.75" customHeight="1">
      <c r="A503" s="19" t="s">
        <v>53</v>
      </c>
      <c r="B503" s="20">
        <f>C503*1.33</f>
        <v>66.5</v>
      </c>
      <c r="C503" s="20">
        <v>50</v>
      </c>
      <c r="D503" s="14"/>
      <c r="E503" s="13"/>
      <c r="F503" s="268"/>
      <c r="G503" s="14"/>
      <c r="H503" s="47"/>
      <c r="I503" s="46"/>
      <c r="J503" s="46"/>
      <c r="K503" s="46"/>
      <c r="L503" s="46"/>
      <c r="M503" s="46"/>
      <c r="N503" s="46"/>
      <c r="O503" s="46"/>
      <c r="P503" s="46"/>
      <c r="Q503" s="123"/>
      <c r="R503" s="24" t="s">
        <v>29</v>
      </c>
      <c r="S503" s="149">
        <f>C551+C570</f>
        <v>214</v>
      </c>
    </row>
    <row r="504" spans="1:19" s="148" customFormat="1" ht="54.75" customHeight="1">
      <c r="A504" s="120" t="s">
        <v>156</v>
      </c>
      <c r="B504" s="67">
        <v>9</v>
      </c>
      <c r="C504" s="67">
        <v>9</v>
      </c>
      <c r="D504" s="14"/>
      <c r="E504" s="40"/>
      <c r="F504" s="40"/>
      <c r="G504" s="40"/>
      <c r="H504" s="67"/>
      <c r="I504" s="92"/>
      <c r="J504" s="92"/>
      <c r="K504" s="92"/>
      <c r="L504" s="92"/>
      <c r="M504" s="92"/>
      <c r="N504" s="92"/>
      <c r="O504" s="92"/>
      <c r="P504" s="92"/>
      <c r="Q504" s="123"/>
      <c r="R504" s="24" t="s">
        <v>31</v>
      </c>
      <c r="S504" s="149">
        <f>++C554+C555+C557++D538</f>
        <v>127</v>
      </c>
    </row>
    <row r="505" spans="1:19" s="148" customFormat="1" ht="24.75" customHeight="1">
      <c r="A505" s="69" t="s">
        <v>62</v>
      </c>
      <c r="B505" s="94">
        <f>C505*1.19</f>
        <v>23.799999999999997</v>
      </c>
      <c r="C505" s="164">
        <v>20</v>
      </c>
      <c r="D505" s="14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123"/>
      <c r="R505" s="24" t="s">
        <v>28</v>
      </c>
      <c r="S505" s="149"/>
    </row>
    <row r="506" spans="1:19" s="148" customFormat="1" ht="24.75" customHeight="1">
      <c r="A506" s="69" t="s">
        <v>54</v>
      </c>
      <c r="B506" s="94">
        <v>8</v>
      </c>
      <c r="C506" s="164">
        <v>8</v>
      </c>
      <c r="D506" s="14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123"/>
      <c r="R506" s="24" t="s">
        <v>32</v>
      </c>
      <c r="S506" s="149">
        <f>B574</f>
        <v>20</v>
      </c>
    </row>
    <row r="507" spans="1:18" s="148" customFormat="1" ht="24.75" customHeight="1">
      <c r="A507" s="120" t="s">
        <v>67</v>
      </c>
      <c r="B507" s="67">
        <v>1.5</v>
      </c>
      <c r="C507" s="67">
        <v>1.5</v>
      </c>
      <c r="D507" s="14"/>
      <c r="E507" s="40"/>
      <c r="F507" s="40"/>
      <c r="G507" s="40"/>
      <c r="H507" s="67"/>
      <c r="I507" s="92"/>
      <c r="J507" s="92"/>
      <c r="K507" s="92"/>
      <c r="L507" s="92"/>
      <c r="M507" s="92"/>
      <c r="N507" s="92"/>
      <c r="O507" s="92"/>
      <c r="P507" s="92"/>
      <c r="Q507" s="123"/>
      <c r="R507" s="24" t="s">
        <v>83</v>
      </c>
    </row>
    <row r="508" spans="1:19" s="148" customFormat="1" ht="24.75" customHeight="1">
      <c r="A508" s="313" t="s">
        <v>343</v>
      </c>
      <c r="B508" s="313"/>
      <c r="C508" s="313"/>
      <c r="D508" s="240">
        <v>200</v>
      </c>
      <c r="E508" s="72">
        <v>0.7</v>
      </c>
      <c r="F508" s="72">
        <v>0.3</v>
      </c>
      <c r="G508" s="72">
        <v>22.8</v>
      </c>
      <c r="H508" s="70">
        <f>E508*4+F508*9+G508*4</f>
        <v>96.7</v>
      </c>
      <c r="I508" s="11">
        <v>80</v>
      </c>
      <c r="J508" s="11">
        <v>0.01</v>
      </c>
      <c r="K508" s="11">
        <v>0</v>
      </c>
      <c r="L508" s="11">
        <v>0</v>
      </c>
      <c r="M508" s="11">
        <v>12</v>
      </c>
      <c r="N508" s="11">
        <v>3</v>
      </c>
      <c r="O508" s="11">
        <v>3</v>
      </c>
      <c r="P508" s="11">
        <v>1.5</v>
      </c>
      <c r="Q508" s="123"/>
      <c r="R508" s="24" t="s">
        <v>27</v>
      </c>
      <c r="S508" s="179">
        <f>+B522+C532+B575</f>
        <v>33</v>
      </c>
    </row>
    <row r="509" spans="1:18" s="148" customFormat="1" ht="24.75" customHeight="1">
      <c r="A509" s="53" t="s">
        <v>76</v>
      </c>
      <c r="B509" s="67">
        <v>30</v>
      </c>
      <c r="C509" s="67">
        <v>30</v>
      </c>
      <c r="D509" s="67"/>
      <c r="E509" s="40"/>
      <c r="F509" s="40"/>
      <c r="G509" s="40"/>
      <c r="H509" s="67"/>
      <c r="I509" s="76"/>
      <c r="J509" s="76"/>
      <c r="K509" s="76"/>
      <c r="L509" s="76"/>
      <c r="M509" s="76"/>
      <c r="N509" s="76"/>
      <c r="O509" s="76"/>
      <c r="P509" s="76"/>
      <c r="Q509" s="123"/>
      <c r="R509" s="24" t="s">
        <v>33</v>
      </c>
    </row>
    <row r="510" spans="1:19" s="148" customFormat="1" ht="24.75" customHeight="1">
      <c r="A510" s="53" t="s">
        <v>48</v>
      </c>
      <c r="B510" s="67">
        <v>10</v>
      </c>
      <c r="C510" s="67">
        <v>10</v>
      </c>
      <c r="D510" s="6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123"/>
      <c r="R510" s="23" t="s">
        <v>185</v>
      </c>
      <c r="S510" s="149">
        <f>C530</f>
        <v>4.5</v>
      </c>
    </row>
    <row r="511" spans="1:18" s="148" customFormat="1" ht="24.75" customHeight="1">
      <c r="A511" s="307" t="s">
        <v>127</v>
      </c>
      <c r="B511" s="310"/>
      <c r="C511" s="310"/>
      <c r="D511" s="143">
        <v>60</v>
      </c>
      <c r="E511" s="10">
        <v>4.56</v>
      </c>
      <c r="F511" s="10">
        <v>0.48</v>
      </c>
      <c r="G511" s="10">
        <v>29.52</v>
      </c>
      <c r="H511" s="8">
        <v>141</v>
      </c>
      <c r="I511" s="11">
        <v>0</v>
      </c>
      <c r="J511" s="11">
        <v>0.066</v>
      </c>
      <c r="K511" s="11">
        <v>0</v>
      </c>
      <c r="L511" s="11">
        <v>0.66</v>
      </c>
      <c r="M511" s="11">
        <v>12</v>
      </c>
      <c r="N511" s="11">
        <v>39</v>
      </c>
      <c r="O511" s="11">
        <v>8.4</v>
      </c>
      <c r="P511" s="11">
        <v>0.66</v>
      </c>
      <c r="Q511" s="183"/>
      <c r="R511" s="24" t="s">
        <v>34</v>
      </c>
    </row>
    <row r="512" spans="1:19" s="148" customFormat="1" ht="24.75" customHeight="1">
      <c r="A512" s="307" t="s">
        <v>119</v>
      </c>
      <c r="B512" s="307"/>
      <c r="C512" s="307"/>
      <c r="D512" s="143">
        <v>60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23"/>
      <c r="R512" s="24" t="s">
        <v>99</v>
      </c>
      <c r="S512" s="149">
        <f>C545</f>
        <v>16</v>
      </c>
    </row>
    <row r="513" spans="1:18" s="148" customFormat="1" ht="24.75" customHeight="1">
      <c r="A513" s="307" t="s">
        <v>40</v>
      </c>
      <c r="B513" s="307"/>
      <c r="C513" s="307"/>
      <c r="D513" s="143">
        <v>50</v>
      </c>
      <c r="E513" s="10">
        <v>3.3</v>
      </c>
      <c r="F513" s="10">
        <v>0.6</v>
      </c>
      <c r="G513" s="10">
        <v>16.7</v>
      </c>
      <c r="H513" s="8">
        <v>87</v>
      </c>
      <c r="I513" s="11">
        <v>0</v>
      </c>
      <c r="J513" s="11">
        <v>0.09</v>
      </c>
      <c r="K513" s="11">
        <v>0</v>
      </c>
      <c r="L513" s="11">
        <v>0.7000000000000001</v>
      </c>
      <c r="M513" s="11">
        <v>17.5</v>
      </c>
      <c r="N513" s="11">
        <v>79</v>
      </c>
      <c r="O513" s="11">
        <v>23.5</v>
      </c>
      <c r="P513" s="11">
        <v>1.9500000000000002</v>
      </c>
      <c r="Q513" s="123"/>
      <c r="R513" s="23" t="s">
        <v>84</v>
      </c>
    </row>
    <row r="514" spans="1:42" s="181" customFormat="1" ht="24.75" customHeight="1">
      <c r="A514" s="325" t="s">
        <v>26</v>
      </c>
      <c r="B514" s="326"/>
      <c r="C514" s="326"/>
      <c r="D514" s="326"/>
      <c r="E514" s="30">
        <f aca="true" t="shared" si="20" ref="E514:P514">E442+E461</f>
        <v>55.47999999999999</v>
      </c>
      <c r="F514" s="30">
        <f t="shared" si="20"/>
        <v>48.651428571428575</v>
      </c>
      <c r="G514" s="30">
        <f t="shared" si="20"/>
        <v>225.8542857142857</v>
      </c>
      <c r="H514" s="30">
        <f t="shared" si="20"/>
        <v>1565.92</v>
      </c>
      <c r="I514" s="30">
        <f t="shared" si="20"/>
        <v>105.65047619047618</v>
      </c>
      <c r="J514" s="30">
        <f t="shared" si="20"/>
        <v>0.796</v>
      </c>
      <c r="K514" s="30">
        <f t="shared" si="20"/>
        <v>0.3419047619047619</v>
      </c>
      <c r="L514" s="30">
        <f t="shared" si="20"/>
        <v>10.635238095238098</v>
      </c>
      <c r="M514" s="30">
        <f t="shared" si="20"/>
        <v>746.5566666666666</v>
      </c>
      <c r="N514" s="30">
        <f t="shared" si="20"/>
        <v>1199.674761904762</v>
      </c>
      <c r="O514" s="30">
        <f t="shared" si="20"/>
        <v>218.57095238095238</v>
      </c>
      <c r="P514" s="30">
        <f t="shared" si="20"/>
        <v>17.16809523809524</v>
      </c>
      <c r="Q514" s="180"/>
      <c r="R514" s="23" t="s">
        <v>85</v>
      </c>
      <c r="S514" s="149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</row>
    <row r="515" spans="1:45" s="148" customFormat="1" ht="24.75" customHeight="1">
      <c r="A515" s="329" t="s">
        <v>18</v>
      </c>
      <c r="B515" s="329"/>
      <c r="C515" s="329"/>
      <c r="D515" s="329"/>
      <c r="E515" s="329"/>
      <c r="F515" s="329"/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123"/>
      <c r="R515" s="24" t="s">
        <v>35</v>
      </c>
      <c r="S515" s="149">
        <f>C560</f>
        <v>119</v>
      </c>
      <c r="AD515" s="321"/>
      <c r="AE515" s="321"/>
      <c r="AF515" s="321"/>
      <c r="AG515" s="157"/>
      <c r="AH515" s="35"/>
      <c r="AI515" s="35"/>
      <c r="AJ515" s="35"/>
      <c r="AK515" s="36"/>
      <c r="AL515" s="37"/>
      <c r="AM515" s="37"/>
      <c r="AN515" s="37"/>
      <c r="AO515" s="37"/>
      <c r="AP515" s="37"/>
      <c r="AQ515" s="37"/>
      <c r="AR515" s="37"/>
      <c r="AS515" s="37"/>
    </row>
    <row r="516" spans="1:19" s="148" customFormat="1" ht="24.75" customHeight="1">
      <c r="A516" s="311" t="s">
        <v>1</v>
      </c>
      <c r="B516" s="319" t="s">
        <v>2</v>
      </c>
      <c r="C516" s="319" t="s">
        <v>3</v>
      </c>
      <c r="D516" s="334" t="s">
        <v>4</v>
      </c>
      <c r="E516" s="334"/>
      <c r="F516" s="334"/>
      <c r="G516" s="334"/>
      <c r="H516" s="334"/>
      <c r="I516" s="318" t="s">
        <v>215</v>
      </c>
      <c r="J516" s="318"/>
      <c r="K516" s="318"/>
      <c r="L516" s="318"/>
      <c r="M516" s="318" t="s">
        <v>220</v>
      </c>
      <c r="N516" s="318"/>
      <c r="O516" s="318"/>
      <c r="P516" s="318"/>
      <c r="Q516" s="123"/>
      <c r="R516" s="95" t="s">
        <v>161</v>
      </c>
      <c r="S516" s="149"/>
    </row>
    <row r="517" spans="1:19" s="148" customFormat="1" ht="24.75" customHeight="1">
      <c r="A517" s="311"/>
      <c r="B517" s="311"/>
      <c r="C517" s="311"/>
      <c r="D517" s="226" t="s">
        <v>5</v>
      </c>
      <c r="E517" s="227" t="s">
        <v>6</v>
      </c>
      <c r="F517" s="227" t="s">
        <v>7</v>
      </c>
      <c r="G517" s="227" t="s">
        <v>8</v>
      </c>
      <c r="H517" s="228" t="s">
        <v>9</v>
      </c>
      <c r="I517" s="261" t="s">
        <v>216</v>
      </c>
      <c r="J517" s="261" t="s">
        <v>217</v>
      </c>
      <c r="K517" s="241" t="s">
        <v>218</v>
      </c>
      <c r="L517" s="241" t="s">
        <v>219</v>
      </c>
      <c r="M517" s="161" t="s">
        <v>221</v>
      </c>
      <c r="N517" s="161" t="s">
        <v>222</v>
      </c>
      <c r="O517" s="161" t="s">
        <v>223</v>
      </c>
      <c r="P517" s="161" t="s">
        <v>224</v>
      </c>
      <c r="Q517" s="123"/>
      <c r="R517" s="26" t="s">
        <v>211</v>
      </c>
      <c r="S517" s="149">
        <f>C571++C531+B521</f>
        <v>349</v>
      </c>
    </row>
    <row r="518" spans="1:19" s="148" customFormat="1" ht="24.75" customHeight="1">
      <c r="A518" s="325" t="s">
        <v>10</v>
      </c>
      <c r="B518" s="325"/>
      <c r="C518" s="325"/>
      <c r="D518" s="325"/>
      <c r="E518" s="44">
        <f aca="true" t="shared" si="21" ref="E518:P518">E519+E525+E529+E533+E534+E535</f>
        <v>24.34</v>
      </c>
      <c r="F518" s="44">
        <f t="shared" si="21"/>
        <v>27.599999999999998</v>
      </c>
      <c r="G518" s="44">
        <f t="shared" si="21"/>
        <v>91.12</v>
      </c>
      <c r="H518" s="44">
        <f t="shared" si="21"/>
        <v>711</v>
      </c>
      <c r="I518" s="44">
        <f t="shared" si="21"/>
        <v>1.9400000000000002</v>
      </c>
      <c r="J518" s="44">
        <f t="shared" si="21"/>
        <v>0.278</v>
      </c>
      <c r="K518" s="44">
        <f t="shared" si="21"/>
        <v>0.75</v>
      </c>
      <c r="L518" s="44">
        <f t="shared" si="21"/>
        <v>0.81</v>
      </c>
      <c r="M518" s="44">
        <f t="shared" si="21"/>
        <v>761.54</v>
      </c>
      <c r="N518" s="44">
        <f t="shared" si="21"/>
        <v>698.65</v>
      </c>
      <c r="O518" s="44">
        <f t="shared" si="21"/>
        <v>56.209999999999994</v>
      </c>
      <c r="P518" s="44">
        <f t="shared" si="21"/>
        <v>2.9200000000000004</v>
      </c>
      <c r="Q518" s="123"/>
      <c r="R518" s="26" t="s">
        <v>212</v>
      </c>
      <c r="S518" s="149">
        <f>D533</f>
        <v>150</v>
      </c>
    </row>
    <row r="519" spans="1:19" s="148" customFormat="1" ht="24.75" customHeight="1">
      <c r="A519" s="308" t="s">
        <v>288</v>
      </c>
      <c r="B519" s="308"/>
      <c r="C519" s="308"/>
      <c r="D519" s="143" t="s">
        <v>46</v>
      </c>
      <c r="E519" s="10">
        <v>8.4</v>
      </c>
      <c r="F519" s="10">
        <v>8.2</v>
      </c>
      <c r="G519" s="10">
        <v>35</v>
      </c>
      <c r="H519" s="8">
        <f>E519*4+F519*9+G519*4</f>
        <v>247.4</v>
      </c>
      <c r="I519" s="137">
        <v>0.46</v>
      </c>
      <c r="J519" s="137">
        <v>0.15</v>
      </c>
      <c r="K519" s="137">
        <v>0.1</v>
      </c>
      <c r="L519" s="137">
        <v>0</v>
      </c>
      <c r="M519" s="137">
        <v>296</v>
      </c>
      <c r="N519" s="137">
        <v>300</v>
      </c>
      <c r="O519" s="137">
        <v>18</v>
      </c>
      <c r="P519" s="137">
        <v>0.9</v>
      </c>
      <c r="Q519" s="123"/>
      <c r="R519" s="23" t="s">
        <v>36</v>
      </c>
      <c r="S519" s="149"/>
    </row>
    <row r="520" spans="1:19" s="148" customFormat="1" ht="24.75" customHeight="1">
      <c r="A520" s="7" t="s">
        <v>287</v>
      </c>
      <c r="B520" s="14">
        <v>20</v>
      </c>
      <c r="C520" s="14">
        <v>20</v>
      </c>
      <c r="D520" s="143"/>
      <c r="E520" s="143"/>
      <c r="F520" s="10"/>
      <c r="G520" s="10"/>
      <c r="H520" s="8"/>
      <c r="I520" s="11"/>
      <c r="J520" s="11"/>
      <c r="K520" s="11"/>
      <c r="L520" s="11"/>
      <c r="M520" s="11"/>
      <c r="N520" s="11"/>
      <c r="O520" s="11"/>
      <c r="P520" s="11"/>
      <c r="Q520" s="123"/>
      <c r="R520" s="23" t="s">
        <v>37</v>
      </c>
      <c r="S520" s="149">
        <f>C556</f>
        <v>5</v>
      </c>
    </row>
    <row r="521" spans="1:19" s="148" customFormat="1" ht="24.75" customHeight="1">
      <c r="A521" s="53" t="s">
        <v>86</v>
      </c>
      <c r="B521" s="14">
        <v>190</v>
      </c>
      <c r="C521" s="14">
        <v>190</v>
      </c>
      <c r="D521" s="143"/>
      <c r="E521" s="143"/>
      <c r="F521" s="10"/>
      <c r="G521" s="10"/>
      <c r="H521" s="8"/>
      <c r="I521" s="137"/>
      <c r="J521" s="137"/>
      <c r="K521" s="137"/>
      <c r="L521" s="137"/>
      <c r="M521" s="137"/>
      <c r="N521" s="137"/>
      <c r="O521" s="137"/>
      <c r="P521" s="137"/>
      <c r="Q521" s="123"/>
      <c r="R521" s="24" t="s">
        <v>100</v>
      </c>
      <c r="S521" s="149">
        <f>C528</f>
        <v>15</v>
      </c>
    </row>
    <row r="522" spans="1:19" s="148" customFormat="1" ht="24.75" customHeight="1">
      <c r="A522" s="60" t="s">
        <v>48</v>
      </c>
      <c r="B522" s="14">
        <v>3</v>
      </c>
      <c r="C522" s="14">
        <v>3</v>
      </c>
      <c r="D522" s="143"/>
      <c r="E522" s="143"/>
      <c r="F522" s="10"/>
      <c r="G522" s="10"/>
      <c r="H522" s="8"/>
      <c r="I522" s="137"/>
      <c r="J522" s="137"/>
      <c r="K522" s="137"/>
      <c r="L522" s="137"/>
      <c r="M522" s="137"/>
      <c r="N522" s="137"/>
      <c r="O522" s="137"/>
      <c r="P522" s="137"/>
      <c r="Q522" s="123"/>
      <c r="R522" s="23" t="s">
        <v>38</v>
      </c>
      <c r="S522" s="149">
        <f>C552+C572+++C565+C527+C524</f>
        <v>27</v>
      </c>
    </row>
    <row r="523" spans="1:19" s="148" customFormat="1" ht="24.75" customHeight="1">
      <c r="A523" s="16" t="s">
        <v>87</v>
      </c>
      <c r="B523" s="14">
        <v>1</v>
      </c>
      <c r="C523" s="14">
        <v>1</v>
      </c>
      <c r="D523" s="143"/>
      <c r="E523" s="143"/>
      <c r="F523" s="10"/>
      <c r="G523" s="10"/>
      <c r="H523" s="8"/>
      <c r="I523" s="137"/>
      <c r="J523" s="137"/>
      <c r="K523" s="137"/>
      <c r="L523" s="137"/>
      <c r="M523" s="137"/>
      <c r="N523" s="137"/>
      <c r="O523" s="137"/>
      <c r="P523" s="137"/>
      <c r="Q523" s="123"/>
      <c r="R523" s="23" t="s">
        <v>30</v>
      </c>
      <c r="S523" s="149">
        <f>+B564</f>
        <v>5</v>
      </c>
    </row>
    <row r="524" spans="1:19" s="148" customFormat="1" ht="24.75" customHeight="1">
      <c r="A524" s="60" t="s">
        <v>103</v>
      </c>
      <c r="B524" s="14">
        <v>5</v>
      </c>
      <c r="C524" s="14">
        <v>5</v>
      </c>
      <c r="D524" s="143"/>
      <c r="E524" s="10"/>
      <c r="F524" s="10"/>
      <c r="G524" s="10"/>
      <c r="H524" s="8"/>
      <c r="I524" s="137"/>
      <c r="J524" s="137"/>
      <c r="K524" s="137"/>
      <c r="L524" s="137"/>
      <c r="M524" s="137"/>
      <c r="N524" s="137"/>
      <c r="O524" s="137"/>
      <c r="P524" s="137"/>
      <c r="Q524" s="123"/>
      <c r="R524" s="24" t="s">
        <v>39</v>
      </c>
      <c r="S524" s="149"/>
    </row>
    <row r="525" spans="1:20" s="148" customFormat="1" ht="24.75" customHeight="1">
      <c r="A525" s="322" t="s">
        <v>236</v>
      </c>
      <c r="B525" s="322"/>
      <c r="C525" s="322"/>
      <c r="D525" s="106" t="s">
        <v>237</v>
      </c>
      <c r="E525" s="81">
        <v>5.5</v>
      </c>
      <c r="F525" s="81">
        <v>8.2</v>
      </c>
      <c r="G525" s="81">
        <v>10</v>
      </c>
      <c r="H525" s="8">
        <f>E525*4+F525*9+G525*4</f>
        <v>135.8</v>
      </c>
      <c r="I525" s="11">
        <v>0</v>
      </c>
      <c r="J525" s="11">
        <v>0.03</v>
      </c>
      <c r="K525" s="11">
        <v>0.6</v>
      </c>
      <c r="L525" s="11">
        <v>0.3</v>
      </c>
      <c r="M525" s="11">
        <v>159.1</v>
      </c>
      <c r="N525" s="11">
        <v>102.35</v>
      </c>
      <c r="O525" s="11">
        <v>11</v>
      </c>
      <c r="P525" s="11">
        <v>0.25</v>
      </c>
      <c r="Q525" s="123"/>
      <c r="R525" s="96" t="s">
        <v>162</v>
      </c>
      <c r="T525" s="59"/>
    </row>
    <row r="526" spans="1:19" s="148" customFormat="1" ht="24.75" customHeight="1" thickBot="1">
      <c r="A526" s="65" t="s">
        <v>52</v>
      </c>
      <c r="B526" s="67">
        <v>20</v>
      </c>
      <c r="C526" s="67">
        <v>20</v>
      </c>
      <c r="D526" s="6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23"/>
      <c r="R526" s="97" t="s">
        <v>141</v>
      </c>
      <c r="S526" s="148">
        <v>3</v>
      </c>
    </row>
    <row r="527" spans="1:19" s="148" customFormat="1" ht="24.75" customHeight="1">
      <c r="A527" s="60" t="s">
        <v>103</v>
      </c>
      <c r="B527" s="14">
        <v>5</v>
      </c>
      <c r="C527" s="14">
        <v>5</v>
      </c>
      <c r="D527" s="14"/>
      <c r="E527" s="170"/>
      <c r="F527" s="170"/>
      <c r="G527" s="170"/>
      <c r="H527" s="136"/>
      <c r="I527" s="76"/>
      <c r="J527" s="76"/>
      <c r="K527" s="76"/>
      <c r="L527" s="76"/>
      <c r="M527" s="76"/>
      <c r="N527" s="76"/>
      <c r="O527" s="76"/>
      <c r="P527" s="76"/>
      <c r="Q527" s="123"/>
      <c r="R527" s="32" t="s">
        <v>187</v>
      </c>
      <c r="S527" s="179"/>
    </row>
    <row r="528" spans="1:17" s="148" customFormat="1" ht="24.75" customHeight="1">
      <c r="A528" s="53" t="s">
        <v>77</v>
      </c>
      <c r="B528" s="51">
        <v>16</v>
      </c>
      <c r="C528" s="51">
        <v>15</v>
      </c>
      <c r="D528" s="67"/>
      <c r="E528" s="117"/>
      <c r="F528" s="117"/>
      <c r="G528" s="117"/>
      <c r="H528" s="118"/>
      <c r="I528" s="119"/>
      <c r="J528" s="119"/>
      <c r="K528" s="119"/>
      <c r="L528" s="119"/>
      <c r="M528" s="119"/>
      <c r="N528" s="119"/>
      <c r="O528" s="119"/>
      <c r="P528" s="119"/>
      <c r="Q528" s="123"/>
    </row>
    <row r="529" spans="1:17" s="148" customFormat="1" ht="24.75" customHeight="1">
      <c r="A529" s="307" t="s">
        <v>227</v>
      </c>
      <c r="B529" s="307"/>
      <c r="C529" s="307"/>
      <c r="D529" s="143">
        <v>200</v>
      </c>
      <c r="E529" s="143">
        <v>3.5</v>
      </c>
      <c r="F529" s="10">
        <v>4</v>
      </c>
      <c r="G529" s="143">
        <v>18.6</v>
      </c>
      <c r="H529" s="8">
        <f>E529*4+F529*9+G529*4</f>
        <v>124.4</v>
      </c>
      <c r="I529" s="11">
        <v>0.68</v>
      </c>
      <c r="J529" s="11">
        <v>0.04</v>
      </c>
      <c r="K529" s="11">
        <v>0.05</v>
      </c>
      <c r="L529" s="11">
        <v>0.01</v>
      </c>
      <c r="M529" s="11">
        <v>140.44</v>
      </c>
      <c r="N529" s="11">
        <v>131.7</v>
      </c>
      <c r="O529" s="11">
        <v>7.51</v>
      </c>
      <c r="P529" s="11">
        <v>0.63</v>
      </c>
      <c r="Q529" s="123"/>
    </row>
    <row r="530" spans="1:17" s="148" customFormat="1" ht="24.75" customHeight="1">
      <c r="A530" s="60" t="s">
        <v>102</v>
      </c>
      <c r="B530" s="47">
        <v>4.5</v>
      </c>
      <c r="C530" s="47">
        <v>4.5</v>
      </c>
      <c r="D530" s="14"/>
      <c r="E530" s="14"/>
      <c r="F530" s="14"/>
      <c r="G530" s="14"/>
      <c r="H530" s="14"/>
      <c r="I530" s="46"/>
      <c r="J530" s="46"/>
      <c r="K530" s="46"/>
      <c r="L530" s="46"/>
      <c r="M530" s="46"/>
      <c r="N530" s="46"/>
      <c r="O530" s="46"/>
      <c r="P530" s="46"/>
      <c r="Q530" s="123"/>
    </row>
    <row r="531" spans="1:17" s="148" customFormat="1" ht="24.75" customHeight="1">
      <c r="A531" s="60" t="s">
        <v>86</v>
      </c>
      <c r="B531" s="14">
        <v>130</v>
      </c>
      <c r="C531" s="14">
        <v>130</v>
      </c>
      <c r="D531" s="14"/>
      <c r="E531" s="14"/>
      <c r="F531" s="14"/>
      <c r="G531" s="14"/>
      <c r="H531" s="14"/>
      <c r="I531" s="76"/>
      <c r="J531" s="76"/>
      <c r="K531" s="76"/>
      <c r="L531" s="76"/>
      <c r="M531" s="76"/>
      <c r="N531" s="76"/>
      <c r="O531" s="76"/>
      <c r="P531" s="76"/>
      <c r="Q531" s="123"/>
    </row>
    <row r="532" spans="1:17" s="148" customFormat="1" ht="24.75" customHeight="1">
      <c r="A532" s="65" t="s">
        <v>48</v>
      </c>
      <c r="B532" s="67">
        <v>15</v>
      </c>
      <c r="C532" s="67">
        <v>15</v>
      </c>
      <c r="D532" s="6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123"/>
    </row>
    <row r="533" spans="1:17" s="148" customFormat="1" ht="24.75" customHeight="1">
      <c r="A533" s="211" t="s">
        <v>369</v>
      </c>
      <c r="B533" s="163">
        <v>155</v>
      </c>
      <c r="C533" s="163">
        <v>150</v>
      </c>
      <c r="D533" s="299">
        <v>150</v>
      </c>
      <c r="E533" s="10">
        <v>4.1</v>
      </c>
      <c r="F533" s="10">
        <v>6.8</v>
      </c>
      <c r="G533" s="10">
        <v>11</v>
      </c>
      <c r="H533" s="8">
        <f>E533*4+F533*9+G533*4</f>
        <v>121.6</v>
      </c>
      <c r="I533" s="11">
        <v>0.8</v>
      </c>
      <c r="J533" s="11">
        <v>0</v>
      </c>
      <c r="K533" s="11">
        <v>0</v>
      </c>
      <c r="L533" s="11">
        <v>0</v>
      </c>
      <c r="M533" s="10">
        <v>155</v>
      </c>
      <c r="N533" s="11">
        <v>120</v>
      </c>
      <c r="O533" s="11">
        <v>7.5</v>
      </c>
      <c r="P533" s="11">
        <v>0.14</v>
      </c>
      <c r="Q533" s="123"/>
    </row>
    <row r="534" spans="1:17" s="148" customFormat="1" ht="24.75" customHeight="1">
      <c r="A534" s="307" t="s">
        <v>40</v>
      </c>
      <c r="B534" s="307"/>
      <c r="C534" s="307"/>
      <c r="D534" s="143">
        <v>20</v>
      </c>
      <c r="E534" s="10">
        <v>1.32</v>
      </c>
      <c r="F534" s="10">
        <v>0.24</v>
      </c>
      <c r="G534" s="10">
        <v>6.68</v>
      </c>
      <c r="H534" s="8">
        <v>34.8</v>
      </c>
      <c r="I534" s="11">
        <v>0</v>
      </c>
      <c r="J534" s="11">
        <v>0.036</v>
      </c>
      <c r="K534" s="11">
        <v>0</v>
      </c>
      <c r="L534" s="11">
        <v>0.28</v>
      </c>
      <c r="M534" s="11">
        <v>7</v>
      </c>
      <c r="N534" s="11">
        <v>31.6</v>
      </c>
      <c r="O534" s="11">
        <v>9.4</v>
      </c>
      <c r="P534" s="11">
        <v>0.78</v>
      </c>
      <c r="Q534" s="123"/>
    </row>
    <row r="535" spans="1:17" s="148" customFormat="1" ht="24.75" customHeight="1">
      <c r="A535" s="308" t="s">
        <v>127</v>
      </c>
      <c r="B535" s="308"/>
      <c r="C535" s="308"/>
      <c r="D535" s="143">
        <v>20</v>
      </c>
      <c r="E535" s="10">
        <v>1.52</v>
      </c>
      <c r="F535" s="10">
        <v>0.16</v>
      </c>
      <c r="G535" s="10">
        <v>9.84</v>
      </c>
      <c r="H535" s="8">
        <v>47</v>
      </c>
      <c r="I535" s="11">
        <v>0</v>
      </c>
      <c r="J535" s="11">
        <v>0.022000000000000002</v>
      </c>
      <c r="K535" s="11">
        <v>0</v>
      </c>
      <c r="L535" s="11">
        <v>0.22</v>
      </c>
      <c r="M535" s="11">
        <v>4</v>
      </c>
      <c r="N535" s="11">
        <v>13</v>
      </c>
      <c r="O535" s="11">
        <v>2.8</v>
      </c>
      <c r="P535" s="11">
        <v>0.22</v>
      </c>
      <c r="Q535" s="123"/>
    </row>
    <row r="536" spans="1:17" s="148" customFormat="1" ht="24.75" customHeight="1">
      <c r="A536" s="308" t="s">
        <v>119</v>
      </c>
      <c r="B536" s="308"/>
      <c r="C536" s="308"/>
      <c r="D536" s="143">
        <v>20</v>
      </c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23"/>
    </row>
    <row r="537" spans="1:17" s="148" customFormat="1" ht="24.75" customHeight="1">
      <c r="A537" s="325" t="s">
        <v>11</v>
      </c>
      <c r="B537" s="325"/>
      <c r="C537" s="325"/>
      <c r="D537" s="325"/>
      <c r="E537" s="44">
        <f>E538+E544+E559+E566+E573+E576+E578</f>
        <v>43.38</v>
      </c>
      <c r="F537" s="44">
        <f aca="true" t="shared" si="22" ref="F537:P537">F538+F544+F559+F566+F573+F576+F578</f>
        <v>26.079999999999995</v>
      </c>
      <c r="G537" s="44">
        <f t="shared" si="22"/>
        <v>136.07999999999998</v>
      </c>
      <c r="H537" s="44">
        <f t="shared" si="22"/>
        <v>952.98</v>
      </c>
      <c r="I537" s="44">
        <f t="shared" si="22"/>
        <v>21.7525</v>
      </c>
      <c r="J537" s="44">
        <f t="shared" si="22"/>
        <v>0.47800000000000004</v>
      </c>
      <c r="K537" s="44">
        <f t="shared" si="22"/>
        <v>0.11000000000000001</v>
      </c>
      <c r="L537" s="44">
        <f t="shared" si="22"/>
        <v>4.84</v>
      </c>
      <c r="M537" s="44">
        <f t="shared" si="22"/>
        <v>179.6975</v>
      </c>
      <c r="N537" s="44">
        <f t="shared" si="22"/>
        <v>543.26</v>
      </c>
      <c r="O537" s="44">
        <f t="shared" si="22"/>
        <v>103.29500000000002</v>
      </c>
      <c r="P537" s="44">
        <f t="shared" si="22"/>
        <v>5.28</v>
      </c>
      <c r="Q537" s="123"/>
    </row>
    <row r="538" spans="1:17" s="148" customFormat="1" ht="24.75" customHeight="1">
      <c r="A538" s="42" t="s">
        <v>345</v>
      </c>
      <c r="B538" s="64">
        <f>C538*1.82</f>
        <v>182</v>
      </c>
      <c r="C538" s="67">
        <v>100</v>
      </c>
      <c r="D538" s="143">
        <v>100</v>
      </c>
      <c r="E538" s="10">
        <v>0.7</v>
      </c>
      <c r="F538" s="10">
        <v>0.1</v>
      </c>
      <c r="G538" s="10">
        <v>1.9</v>
      </c>
      <c r="H538" s="70">
        <f>E538*4+F538*9+G538*4</f>
        <v>11.299999999999999</v>
      </c>
      <c r="I538" s="11">
        <v>5.25</v>
      </c>
      <c r="J538" s="11">
        <v>0.021</v>
      </c>
      <c r="K538" s="11">
        <v>0</v>
      </c>
      <c r="L538" s="11">
        <v>0</v>
      </c>
      <c r="M538" s="11">
        <v>24.15</v>
      </c>
      <c r="N538" s="11">
        <v>25.2</v>
      </c>
      <c r="O538" s="11">
        <v>14.7</v>
      </c>
      <c r="P538" s="11">
        <v>0.63</v>
      </c>
      <c r="Q538" s="123"/>
    </row>
    <row r="539" spans="1:17" s="148" customFormat="1" ht="24.75" customHeight="1">
      <c r="A539" s="317" t="s">
        <v>88</v>
      </c>
      <c r="B539" s="317"/>
      <c r="C539" s="317"/>
      <c r="D539" s="317"/>
      <c r="E539" s="317"/>
      <c r="F539" s="317"/>
      <c r="G539" s="317"/>
      <c r="H539" s="317"/>
      <c r="I539" s="317"/>
      <c r="J539" s="317"/>
      <c r="K539" s="317"/>
      <c r="L539" s="317"/>
      <c r="M539" s="317"/>
      <c r="N539" s="317"/>
      <c r="O539" s="317"/>
      <c r="P539" s="317"/>
      <c r="Q539" s="123"/>
    </row>
    <row r="540" spans="1:17" s="148" customFormat="1" ht="24.75" customHeight="1">
      <c r="A540" s="42" t="s">
        <v>284</v>
      </c>
      <c r="B540" s="64"/>
      <c r="C540" s="67"/>
      <c r="D540" s="143">
        <v>100</v>
      </c>
      <c r="E540" s="10">
        <v>0.7</v>
      </c>
      <c r="F540" s="10">
        <v>0.1</v>
      </c>
      <c r="G540" s="10">
        <v>1.9</v>
      </c>
      <c r="H540" s="70">
        <f>E540*4+F540*9+G540*4</f>
        <v>11.299999999999999</v>
      </c>
      <c r="I540" s="11">
        <v>7</v>
      </c>
      <c r="J540" s="11">
        <v>0.03</v>
      </c>
      <c r="K540" s="11">
        <v>0</v>
      </c>
      <c r="L540" s="11">
        <v>0</v>
      </c>
      <c r="M540" s="11">
        <v>17</v>
      </c>
      <c r="N540" s="11">
        <v>30</v>
      </c>
      <c r="O540" s="11">
        <v>14</v>
      </c>
      <c r="P540" s="11">
        <v>0.5</v>
      </c>
      <c r="Q540" s="123"/>
    </row>
    <row r="541" spans="1:17" s="148" customFormat="1" ht="24.75" customHeight="1">
      <c r="A541" s="7" t="s">
        <v>346</v>
      </c>
      <c r="B541" s="47">
        <f>C541*1.02</f>
        <v>102</v>
      </c>
      <c r="C541" s="13">
        <v>100</v>
      </c>
      <c r="D541" s="14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123"/>
    </row>
    <row r="542" spans="1:17" s="148" customFormat="1" ht="24.75" customHeight="1">
      <c r="A542" s="60" t="s">
        <v>347</v>
      </c>
      <c r="B542" s="47">
        <f>C542*1.18</f>
        <v>118</v>
      </c>
      <c r="C542" s="13">
        <v>100</v>
      </c>
      <c r="D542" s="14"/>
      <c r="E542" s="28"/>
      <c r="F542" s="28"/>
      <c r="G542" s="28"/>
      <c r="H542" s="47"/>
      <c r="I542" s="46"/>
      <c r="J542" s="46"/>
      <c r="K542" s="46"/>
      <c r="L542" s="46"/>
      <c r="M542" s="46"/>
      <c r="N542" s="46"/>
      <c r="O542" s="46"/>
      <c r="P542" s="46"/>
      <c r="Q542" s="123"/>
    </row>
    <row r="543" spans="1:17" s="148" customFormat="1" ht="24.75" customHeight="1">
      <c r="A543" s="53" t="s">
        <v>154</v>
      </c>
      <c r="B543" s="51">
        <f>C543*1.35</f>
        <v>2.7</v>
      </c>
      <c r="C543" s="51">
        <v>2</v>
      </c>
      <c r="D543" s="67"/>
      <c r="E543" s="40"/>
      <c r="F543" s="40"/>
      <c r="G543" s="40"/>
      <c r="H543" s="67"/>
      <c r="I543" s="92"/>
      <c r="J543" s="92"/>
      <c r="K543" s="92"/>
      <c r="L543" s="92"/>
      <c r="M543" s="92"/>
      <c r="N543" s="92"/>
      <c r="O543" s="92"/>
      <c r="P543" s="92"/>
      <c r="Q543" s="123"/>
    </row>
    <row r="544" spans="1:17" s="148" customFormat="1" ht="24.75" customHeight="1">
      <c r="A544" s="313" t="s">
        <v>108</v>
      </c>
      <c r="B544" s="314"/>
      <c r="C544" s="314"/>
      <c r="D544" s="240" t="s">
        <v>105</v>
      </c>
      <c r="E544" s="72">
        <v>4.2</v>
      </c>
      <c r="F544" s="72">
        <v>4.7</v>
      </c>
      <c r="G544" s="72">
        <v>13.3</v>
      </c>
      <c r="H544" s="8">
        <f>E544*4+F544*9+G544*4</f>
        <v>112.30000000000001</v>
      </c>
      <c r="I544" s="11">
        <v>2.04</v>
      </c>
      <c r="J544" s="11">
        <v>0.06</v>
      </c>
      <c r="K544" s="11">
        <v>0</v>
      </c>
      <c r="L544" s="11">
        <v>0.59</v>
      </c>
      <c r="M544" s="11">
        <v>16.83</v>
      </c>
      <c r="N544" s="11">
        <v>82.23</v>
      </c>
      <c r="O544" s="11">
        <v>16.28</v>
      </c>
      <c r="P544" s="11">
        <v>0.74</v>
      </c>
      <c r="Q544" s="123"/>
    </row>
    <row r="545" spans="1:17" s="148" customFormat="1" ht="24.75" customHeight="1">
      <c r="A545" s="50" t="s">
        <v>55</v>
      </c>
      <c r="B545" s="39">
        <f>C545*1.36</f>
        <v>21.76</v>
      </c>
      <c r="C545" s="55">
        <v>16</v>
      </c>
      <c r="D545" s="67"/>
      <c r="E545" s="40"/>
      <c r="F545" s="40"/>
      <c r="G545" s="40"/>
      <c r="H545" s="64"/>
      <c r="I545" s="114"/>
      <c r="J545" s="114"/>
      <c r="K545" s="114"/>
      <c r="L545" s="114"/>
      <c r="M545" s="114"/>
      <c r="N545" s="114"/>
      <c r="O545" s="114"/>
      <c r="P545" s="114"/>
      <c r="Q545" s="123"/>
    </row>
    <row r="546" spans="1:17" s="148" customFormat="1" ht="24.75" customHeight="1">
      <c r="A546" s="50" t="s">
        <v>56</v>
      </c>
      <c r="B546" s="39">
        <f>C546*1.18</f>
        <v>18.88</v>
      </c>
      <c r="C546" s="49">
        <v>16</v>
      </c>
      <c r="D546" s="67"/>
      <c r="E546" s="40"/>
      <c r="F546" s="40"/>
      <c r="G546" s="40"/>
      <c r="H546" s="64"/>
      <c r="I546" s="11"/>
      <c r="J546" s="11"/>
      <c r="K546" s="11"/>
      <c r="L546" s="11"/>
      <c r="M546" s="11"/>
      <c r="N546" s="11"/>
      <c r="O546" s="11"/>
      <c r="P546" s="11"/>
      <c r="Q546" s="123"/>
    </row>
    <row r="547" spans="1:17" s="148" customFormat="1" ht="24.75" customHeight="1">
      <c r="A547" s="85" t="s">
        <v>96</v>
      </c>
      <c r="B547" s="57">
        <f>C547</f>
        <v>16</v>
      </c>
      <c r="C547" s="47">
        <f>C546</f>
        <v>16</v>
      </c>
      <c r="D547" s="143"/>
      <c r="E547" s="10"/>
      <c r="F547" s="40"/>
      <c r="G547" s="40"/>
      <c r="H547" s="64"/>
      <c r="I547" s="119"/>
      <c r="J547" s="119"/>
      <c r="K547" s="119"/>
      <c r="L547" s="119"/>
      <c r="M547" s="119"/>
      <c r="N547" s="119"/>
      <c r="O547" s="119"/>
      <c r="P547" s="119"/>
      <c r="Q547" s="123"/>
    </row>
    <row r="548" spans="1:17" s="148" customFormat="1" ht="24.75" customHeight="1">
      <c r="A548" s="53" t="s">
        <v>57</v>
      </c>
      <c r="B548" s="64">
        <f>C548*1.33</f>
        <v>79.80000000000001</v>
      </c>
      <c r="C548" s="51">
        <v>60</v>
      </c>
      <c r="D548" s="67"/>
      <c r="E548" s="40"/>
      <c r="F548" s="40"/>
      <c r="G548" s="40"/>
      <c r="H548" s="64"/>
      <c r="I548" s="11"/>
      <c r="J548" s="11"/>
      <c r="K548" s="11"/>
      <c r="L548" s="11"/>
      <c r="M548" s="11"/>
      <c r="N548" s="11"/>
      <c r="O548" s="11"/>
      <c r="P548" s="11"/>
      <c r="Q548" s="123"/>
    </row>
    <row r="549" spans="1:17" s="148" customFormat="1" ht="24.75" customHeight="1">
      <c r="A549" s="53" t="s">
        <v>58</v>
      </c>
      <c r="B549" s="64">
        <f>C549*1.43</f>
        <v>85.8</v>
      </c>
      <c r="C549" s="51">
        <v>60</v>
      </c>
      <c r="D549" s="67"/>
      <c r="E549" s="40"/>
      <c r="F549" s="40"/>
      <c r="G549" s="40"/>
      <c r="H549" s="64"/>
      <c r="I549" s="11"/>
      <c r="J549" s="11"/>
      <c r="K549" s="11"/>
      <c r="L549" s="11"/>
      <c r="M549" s="11"/>
      <c r="N549" s="11"/>
      <c r="O549" s="11"/>
      <c r="P549" s="11"/>
      <c r="Q549" s="123"/>
    </row>
    <row r="550" spans="1:17" s="148" customFormat="1" ht="24.75" customHeight="1">
      <c r="A550" s="53" t="s">
        <v>59</v>
      </c>
      <c r="B550" s="64">
        <f>C550*1.54</f>
        <v>92.4</v>
      </c>
      <c r="C550" s="51">
        <v>60</v>
      </c>
      <c r="D550" s="67"/>
      <c r="E550" s="40"/>
      <c r="F550" s="40"/>
      <c r="G550" s="40"/>
      <c r="H550" s="64"/>
      <c r="I550" s="11"/>
      <c r="J550" s="11"/>
      <c r="K550" s="11"/>
      <c r="L550" s="11"/>
      <c r="M550" s="11"/>
      <c r="N550" s="11"/>
      <c r="O550" s="11"/>
      <c r="P550" s="11"/>
      <c r="Q550" s="123"/>
    </row>
    <row r="551" spans="1:17" s="148" customFormat="1" ht="24.75" customHeight="1">
      <c r="A551" s="53" t="s">
        <v>60</v>
      </c>
      <c r="B551" s="48">
        <f>C551*1.67</f>
        <v>100.19999999999999</v>
      </c>
      <c r="C551" s="51">
        <v>60</v>
      </c>
      <c r="D551" s="67"/>
      <c r="E551" s="40"/>
      <c r="F551" s="40"/>
      <c r="G551" s="40"/>
      <c r="H551" s="64"/>
      <c r="I551" s="11"/>
      <c r="J551" s="11"/>
      <c r="K551" s="11"/>
      <c r="L551" s="11"/>
      <c r="M551" s="11"/>
      <c r="N551" s="11"/>
      <c r="O551" s="11"/>
      <c r="P551" s="11"/>
      <c r="Q551" s="123"/>
    </row>
    <row r="552" spans="1:17" s="148" customFormat="1" ht="24.75" customHeight="1">
      <c r="A552" s="60" t="s">
        <v>103</v>
      </c>
      <c r="B552" s="14">
        <v>5</v>
      </c>
      <c r="C552" s="14">
        <v>5</v>
      </c>
      <c r="D552" s="14"/>
      <c r="E552" s="28"/>
      <c r="F552" s="28"/>
      <c r="G552" s="28"/>
      <c r="H552" s="47"/>
      <c r="I552" s="11"/>
      <c r="J552" s="11"/>
      <c r="K552" s="11"/>
      <c r="L552" s="11"/>
      <c r="M552" s="11"/>
      <c r="N552" s="11"/>
      <c r="O552" s="11"/>
      <c r="P552" s="11"/>
      <c r="Q552" s="123"/>
    </row>
    <row r="553" spans="1:17" s="148" customFormat="1" ht="24.75" customHeight="1">
      <c r="A553" s="53" t="s">
        <v>61</v>
      </c>
      <c r="B553" s="48">
        <f>C553*1.25</f>
        <v>16.25</v>
      </c>
      <c r="C553" s="51">
        <v>13</v>
      </c>
      <c r="D553" s="67"/>
      <c r="E553" s="40"/>
      <c r="F553" s="40"/>
      <c r="G553" s="40"/>
      <c r="H553" s="64"/>
      <c r="I553" s="11"/>
      <c r="J553" s="11"/>
      <c r="K553" s="11"/>
      <c r="L553" s="11"/>
      <c r="M553" s="11"/>
      <c r="N553" s="11"/>
      <c r="O553" s="11"/>
      <c r="P553" s="11"/>
      <c r="Q553" s="123"/>
    </row>
    <row r="554" spans="1:17" s="148" customFormat="1" ht="24.75" customHeight="1">
      <c r="A554" s="53" t="s">
        <v>53</v>
      </c>
      <c r="B554" s="48">
        <f>C554*1.33</f>
        <v>17.29</v>
      </c>
      <c r="C554" s="51">
        <v>13</v>
      </c>
      <c r="D554" s="67"/>
      <c r="E554" s="40"/>
      <c r="F554" s="40"/>
      <c r="G554" s="40"/>
      <c r="H554" s="64"/>
      <c r="I554" s="11"/>
      <c r="J554" s="11"/>
      <c r="K554" s="11"/>
      <c r="L554" s="11"/>
      <c r="M554" s="11"/>
      <c r="N554" s="11"/>
      <c r="O554" s="11"/>
      <c r="P554" s="11"/>
      <c r="Q554" s="123"/>
    </row>
    <row r="555" spans="1:17" s="148" customFormat="1" ht="24.75" customHeight="1">
      <c r="A555" s="53" t="s">
        <v>62</v>
      </c>
      <c r="B555" s="48">
        <f>C555*1.19</f>
        <v>14.28</v>
      </c>
      <c r="C555" s="51">
        <v>12</v>
      </c>
      <c r="D555" s="67"/>
      <c r="E555" s="40"/>
      <c r="F555" s="40"/>
      <c r="G555" s="40"/>
      <c r="H555" s="64"/>
      <c r="I555" s="11"/>
      <c r="J555" s="11"/>
      <c r="K555" s="11"/>
      <c r="L555" s="11"/>
      <c r="M555" s="11"/>
      <c r="N555" s="11"/>
      <c r="O555" s="11"/>
      <c r="P555" s="11"/>
      <c r="Q555" s="123"/>
    </row>
    <row r="556" spans="1:17" s="148" customFormat="1" ht="24.75" customHeight="1">
      <c r="A556" s="65" t="s">
        <v>63</v>
      </c>
      <c r="B556" s="67">
        <v>5</v>
      </c>
      <c r="C556" s="67">
        <v>5</v>
      </c>
      <c r="D556" s="67"/>
      <c r="E556" s="40"/>
      <c r="F556" s="40"/>
      <c r="G556" s="40"/>
      <c r="H556" s="64"/>
      <c r="I556" s="11"/>
      <c r="J556" s="11"/>
      <c r="K556" s="11"/>
      <c r="L556" s="11"/>
      <c r="M556" s="11"/>
      <c r="N556" s="11"/>
      <c r="O556" s="11"/>
      <c r="P556" s="11"/>
      <c r="Q556" s="123"/>
    </row>
    <row r="557" spans="1:17" s="148" customFormat="1" ht="24.75" customHeight="1">
      <c r="A557" s="53" t="s">
        <v>154</v>
      </c>
      <c r="B557" s="51">
        <f>C557*1.35</f>
        <v>2.7</v>
      </c>
      <c r="C557" s="51">
        <v>2</v>
      </c>
      <c r="D557" s="67"/>
      <c r="E557" s="40"/>
      <c r="F557" s="40"/>
      <c r="G557" s="40"/>
      <c r="H557" s="67"/>
      <c r="I557" s="92"/>
      <c r="J557" s="92"/>
      <c r="K557" s="92"/>
      <c r="L557" s="92"/>
      <c r="M557" s="92"/>
      <c r="N557" s="92"/>
      <c r="O557" s="92"/>
      <c r="P557" s="92"/>
      <c r="Q557" s="123"/>
    </row>
    <row r="558" spans="1:17" s="148" customFormat="1" ht="24.75" customHeight="1">
      <c r="A558" s="53" t="s">
        <v>190</v>
      </c>
      <c r="B558" s="51">
        <v>0.1</v>
      </c>
      <c r="C558" s="51">
        <v>0.1</v>
      </c>
      <c r="D558" s="67"/>
      <c r="E558" s="40"/>
      <c r="F558" s="40"/>
      <c r="G558" s="40"/>
      <c r="H558" s="67"/>
      <c r="I558" s="92"/>
      <c r="J558" s="92"/>
      <c r="K558" s="92"/>
      <c r="L558" s="92"/>
      <c r="M558" s="92"/>
      <c r="N558" s="92"/>
      <c r="O558" s="92"/>
      <c r="P558" s="92"/>
      <c r="Q558" s="123"/>
    </row>
    <row r="559" spans="1:17" s="148" customFormat="1" ht="24.75" customHeight="1">
      <c r="A559" s="307" t="s">
        <v>235</v>
      </c>
      <c r="B559" s="307"/>
      <c r="C559" s="307"/>
      <c r="D559" s="143" t="s">
        <v>230</v>
      </c>
      <c r="E559" s="10">
        <v>24.6</v>
      </c>
      <c r="F559" s="10">
        <v>14.1</v>
      </c>
      <c r="G559" s="10">
        <v>11.7</v>
      </c>
      <c r="H559" s="70">
        <f>E559*4+F559*9+G559*4</f>
        <v>272.1</v>
      </c>
      <c r="I559" s="11">
        <v>0.36249999999999993</v>
      </c>
      <c r="J559" s="11">
        <v>0.1</v>
      </c>
      <c r="K559" s="11">
        <v>0.04</v>
      </c>
      <c r="L559" s="11">
        <v>2.32</v>
      </c>
      <c r="M559" s="11">
        <v>37.6375</v>
      </c>
      <c r="N559" s="11">
        <v>196.02</v>
      </c>
      <c r="O559" s="11">
        <v>20.545</v>
      </c>
      <c r="P559" s="11">
        <v>0.71</v>
      </c>
      <c r="Q559" s="123"/>
    </row>
    <row r="560" spans="1:17" s="148" customFormat="1" ht="24.75" customHeight="1">
      <c r="A560" s="61" t="s">
        <v>143</v>
      </c>
      <c r="B560" s="39">
        <f>C560*1.43</f>
        <v>170.17</v>
      </c>
      <c r="C560" s="47">
        <v>119</v>
      </c>
      <c r="D560" s="12"/>
      <c r="E560" s="28"/>
      <c r="F560" s="28"/>
      <c r="G560" s="28"/>
      <c r="H560" s="47"/>
      <c r="I560" s="46"/>
      <c r="J560" s="46"/>
      <c r="K560" s="46"/>
      <c r="L560" s="46"/>
      <c r="M560" s="46"/>
      <c r="N560" s="46"/>
      <c r="O560" s="46"/>
      <c r="P560" s="46"/>
      <c r="Q560" s="123"/>
    </row>
    <row r="561" spans="1:17" s="148" customFormat="1" ht="24.75" customHeight="1">
      <c r="A561" s="58" t="s">
        <v>144</v>
      </c>
      <c r="B561" s="39">
        <f>C561*1.72</f>
        <v>204.68</v>
      </c>
      <c r="C561" s="47">
        <v>119</v>
      </c>
      <c r="D561" s="12"/>
      <c r="E561" s="28"/>
      <c r="F561" s="45"/>
      <c r="G561" s="45"/>
      <c r="H561" s="20"/>
      <c r="I561" s="253"/>
      <c r="J561" s="76"/>
      <c r="K561" s="76"/>
      <c r="L561" s="76"/>
      <c r="M561" s="76"/>
      <c r="N561" s="76"/>
      <c r="O561" s="76"/>
      <c r="P561" s="253"/>
      <c r="Q561" s="123"/>
    </row>
    <row r="562" spans="1:17" s="148" customFormat="1" ht="24.75" customHeight="1">
      <c r="A562" s="61" t="s">
        <v>145</v>
      </c>
      <c r="B562" s="39">
        <f>C562*1.35</f>
        <v>152.55</v>
      </c>
      <c r="C562" s="47">
        <v>113</v>
      </c>
      <c r="D562" s="12"/>
      <c r="E562" s="28"/>
      <c r="F562" s="28"/>
      <c r="G562" s="28"/>
      <c r="H562" s="47"/>
      <c r="I562" s="46"/>
      <c r="J562" s="46"/>
      <c r="K562" s="46"/>
      <c r="L562" s="46"/>
      <c r="M562" s="46"/>
      <c r="N562" s="46"/>
      <c r="O562" s="46"/>
      <c r="P562" s="46"/>
      <c r="Q562" s="123"/>
    </row>
    <row r="563" spans="1:17" s="148" customFormat="1" ht="24.75" customHeight="1">
      <c r="A563" s="60" t="s">
        <v>153</v>
      </c>
      <c r="B563" s="47">
        <v>12</v>
      </c>
      <c r="C563" s="47">
        <v>12</v>
      </c>
      <c r="D563" s="12"/>
      <c r="E563" s="28"/>
      <c r="F563" s="45"/>
      <c r="G563" s="45"/>
      <c r="H563" s="20"/>
      <c r="I563" s="253"/>
      <c r="J563" s="76"/>
      <c r="K563" s="76"/>
      <c r="L563" s="76"/>
      <c r="M563" s="76"/>
      <c r="N563" s="76"/>
      <c r="O563" s="76"/>
      <c r="P563" s="253"/>
      <c r="Q563" s="123"/>
    </row>
    <row r="564" spans="1:17" s="148" customFormat="1" ht="24.75" customHeight="1">
      <c r="A564" s="60" t="s">
        <v>54</v>
      </c>
      <c r="B564" s="12">
        <v>5</v>
      </c>
      <c r="C564" s="12">
        <v>5</v>
      </c>
      <c r="D564" s="12"/>
      <c r="E564" s="28"/>
      <c r="F564" s="45"/>
      <c r="G564" s="45"/>
      <c r="H564" s="20"/>
      <c r="I564" s="253"/>
      <c r="J564" s="76"/>
      <c r="K564" s="76"/>
      <c r="L564" s="76"/>
      <c r="M564" s="76"/>
      <c r="N564" s="76"/>
      <c r="O564" s="76"/>
      <c r="P564" s="253"/>
      <c r="Q564" s="123"/>
    </row>
    <row r="565" spans="1:17" s="148" customFormat="1" ht="24.75" customHeight="1">
      <c r="A565" s="60" t="s">
        <v>103</v>
      </c>
      <c r="B565" s="14">
        <v>5</v>
      </c>
      <c r="C565" s="14">
        <v>5</v>
      </c>
      <c r="D565" s="14"/>
      <c r="E565" s="28"/>
      <c r="F565" s="28"/>
      <c r="G565" s="28"/>
      <c r="H565" s="47"/>
      <c r="I565" s="76"/>
      <c r="J565" s="76"/>
      <c r="K565" s="76"/>
      <c r="L565" s="76"/>
      <c r="M565" s="76"/>
      <c r="N565" s="76"/>
      <c r="O565" s="76"/>
      <c r="P565" s="76"/>
      <c r="Q565" s="123"/>
    </row>
    <row r="566" spans="1:17" s="148" customFormat="1" ht="24.75" customHeight="1">
      <c r="A566" s="315" t="s">
        <v>171</v>
      </c>
      <c r="B566" s="315"/>
      <c r="C566" s="315"/>
      <c r="D566" s="143">
        <v>180</v>
      </c>
      <c r="E566" s="81">
        <v>3.9</v>
      </c>
      <c r="F566" s="81">
        <v>5.9</v>
      </c>
      <c r="G566" s="81">
        <v>26.7</v>
      </c>
      <c r="H566" s="8">
        <f>E566*4+F566*9+G566*4</f>
        <v>175.5</v>
      </c>
      <c r="I566" s="11">
        <v>13.87</v>
      </c>
      <c r="J566" s="11">
        <v>0.12</v>
      </c>
      <c r="K566" s="11">
        <v>0.07</v>
      </c>
      <c r="L566" s="11">
        <v>0.2</v>
      </c>
      <c r="M566" s="11">
        <v>43.08</v>
      </c>
      <c r="N566" s="11">
        <v>84.6</v>
      </c>
      <c r="O566" s="11">
        <v>15</v>
      </c>
      <c r="P566" s="11">
        <v>1.2</v>
      </c>
      <c r="Q566" s="123"/>
    </row>
    <row r="567" spans="1:17" s="148" customFormat="1" ht="24.75" customHeight="1">
      <c r="A567" s="7" t="s">
        <v>57</v>
      </c>
      <c r="B567" s="47">
        <f>C567*1.33</f>
        <v>204.82000000000002</v>
      </c>
      <c r="C567" s="14">
        <v>154</v>
      </c>
      <c r="D567" s="14"/>
      <c r="E567" s="28"/>
      <c r="F567" s="28"/>
      <c r="G567" s="28"/>
      <c r="H567" s="47"/>
      <c r="I567" s="46"/>
      <c r="J567" s="46"/>
      <c r="K567" s="46"/>
      <c r="L567" s="46"/>
      <c r="M567" s="46"/>
      <c r="N567" s="46"/>
      <c r="O567" s="46"/>
      <c r="P567" s="46"/>
      <c r="Q567" s="123"/>
    </row>
    <row r="568" spans="1:19" s="148" customFormat="1" ht="24.75" customHeight="1">
      <c r="A568" s="7" t="s">
        <v>58</v>
      </c>
      <c r="B568" s="47">
        <f>C568*1.43</f>
        <v>220.22</v>
      </c>
      <c r="C568" s="14">
        <v>154</v>
      </c>
      <c r="D568" s="14"/>
      <c r="E568" s="28"/>
      <c r="F568" s="28"/>
      <c r="G568" s="28"/>
      <c r="H568" s="47"/>
      <c r="I568" s="76"/>
      <c r="J568" s="76"/>
      <c r="K568" s="76"/>
      <c r="L568" s="76"/>
      <c r="M568" s="76"/>
      <c r="N568" s="76"/>
      <c r="O568" s="76"/>
      <c r="P568" s="76"/>
      <c r="Q568" s="123"/>
      <c r="R568" s="181"/>
      <c r="S568" s="181"/>
    </row>
    <row r="569" spans="1:17" s="148" customFormat="1" ht="24.75" customHeight="1">
      <c r="A569" s="7" t="s">
        <v>59</v>
      </c>
      <c r="B569" s="47">
        <f>C569*1.54</f>
        <v>237.16</v>
      </c>
      <c r="C569" s="14">
        <v>154</v>
      </c>
      <c r="D569" s="14"/>
      <c r="E569" s="28"/>
      <c r="F569" s="28"/>
      <c r="G569" s="28"/>
      <c r="H569" s="47"/>
      <c r="I569" s="76"/>
      <c r="J569" s="76"/>
      <c r="K569" s="76"/>
      <c r="L569" s="76"/>
      <c r="M569" s="76"/>
      <c r="N569" s="76"/>
      <c r="O569" s="76"/>
      <c r="P569" s="76"/>
      <c r="Q569" s="123"/>
    </row>
    <row r="570" spans="1:17" s="148" customFormat="1" ht="24.75" customHeight="1">
      <c r="A570" s="7" t="s">
        <v>60</v>
      </c>
      <c r="B570" s="47">
        <f>C570*1.67</f>
        <v>257.18</v>
      </c>
      <c r="C570" s="14">
        <v>154</v>
      </c>
      <c r="D570" s="14"/>
      <c r="E570" s="28"/>
      <c r="F570" s="28"/>
      <c r="G570" s="28"/>
      <c r="H570" s="47"/>
      <c r="I570" s="76"/>
      <c r="J570" s="76"/>
      <c r="K570" s="76"/>
      <c r="L570" s="76"/>
      <c r="M570" s="76"/>
      <c r="N570" s="76"/>
      <c r="O570" s="76"/>
      <c r="P570" s="76"/>
      <c r="Q570" s="123"/>
    </row>
    <row r="571" spans="1:17" s="148" customFormat="1" ht="24.75" customHeight="1">
      <c r="A571" s="7" t="s">
        <v>86</v>
      </c>
      <c r="B571" s="14">
        <v>29</v>
      </c>
      <c r="C571" s="14">
        <v>29</v>
      </c>
      <c r="D571" s="14"/>
      <c r="E571" s="28"/>
      <c r="F571" s="28"/>
      <c r="G571" s="28"/>
      <c r="H571" s="47"/>
      <c r="I571" s="76"/>
      <c r="J571" s="76"/>
      <c r="K571" s="76"/>
      <c r="L571" s="76"/>
      <c r="M571" s="76"/>
      <c r="N571" s="76"/>
      <c r="O571" s="76"/>
      <c r="P571" s="76"/>
      <c r="Q571" s="123"/>
    </row>
    <row r="572" spans="1:17" s="148" customFormat="1" ht="24.75" customHeight="1">
      <c r="A572" s="60" t="s">
        <v>49</v>
      </c>
      <c r="B572" s="14">
        <v>7</v>
      </c>
      <c r="C572" s="14">
        <v>7</v>
      </c>
      <c r="D572" s="14"/>
      <c r="E572" s="28"/>
      <c r="F572" s="28"/>
      <c r="G572" s="28"/>
      <c r="H572" s="47"/>
      <c r="I572" s="46"/>
      <c r="J572" s="46"/>
      <c r="K572" s="46"/>
      <c r="L572" s="46"/>
      <c r="M572" s="46"/>
      <c r="N572" s="46"/>
      <c r="O572" s="46"/>
      <c r="P572" s="46"/>
      <c r="Q572" s="123">
        <v>6</v>
      </c>
    </row>
    <row r="573" spans="1:17" s="148" customFormat="1" ht="24.75" customHeight="1">
      <c r="A573" s="322" t="s">
        <v>285</v>
      </c>
      <c r="B573" s="322"/>
      <c r="C573" s="322"/>
      <c r="D573" s="240">
        <v>200</v>
      </c>
      <c r="E573" s="72">
        <v>0.7</v>
      </c>
      <c r="F573" s="72">
        <v>0</v>
      </c>
      <c r="G573" s="72">
        <v>28</v>
      </c>
      <c r="H573" s="8">
        <f>E573*4+F573*9+G573*4</f>
        <v>114.8</v>
      </c>
      <c r="I573" s="11">
        <v>0.23</v>
      </c>
      <c r="J573" s="11">
        <v>0</v>
      </c>
      <c r="K573" s="11">
        <v>0</v>
      </c>
      <c r="L573" s="11">
        <v>0</v>
      </c>
      <c r="M573" s="11">
        <v>23</v>
      </c>
      <c r="N573" s="11">
        <v>16.71</v>
      </c>
      <c r="O573" s="11">
        <v>2.37</v>
      </c>
      <c r="P573" s="11">
        <v>0.45</v>
      </c>
      <c r="Q573" s="123"/>
    </row>
    <row r="574" spans="1:17" s="148" customFormat="1" ht="24.75" customHeight="1">
      <c r="A574" s="60" t="s">
        <v>70</v>
      </c>
      <c r="B574" s="14">
        <v>20</v>
      </c>
      <c r="C574" s="14">
        <v>20</v>
      </c>
      <c r="D574" s="14"/>
      <c r="E574" s="28"/>
      <c r="F574" s="28"/>
      <c r="G574" s="28"/>
      <c r="H574" s="14"/>
      <c r="I574" s="76"/>
      <c r="J574" s="76"/>
      <c r="K574" s="76"/>
      <c r="L574" s="76"/>
      <c r="M574" s="76"/>
      <c r="N574" s="76"/>
      <c r="O574" s="76"/>
      <c r="P574" s="76"/>
      <c r="Q574" s="123"/>
    </row>
    <row r="575" spans="1:17" s="148" customFormat="1" ht="24.75" customHeight="1">
      <c r="A575" s="65" t="s">
        <v>48</v>
      </c>
      <c r="B575" s="67">
        <v>15</v>
      </c>
      <c r="C575" s="67">
        <v>15</v>
      </c>
      <c r="D575" s="6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183"/>
    </row>
    <row r="576" spans="1:17" s="148" customFormat="1" ht="24.75" customHeight="1">
      <c r="A576" s="308" t="s">
        <v>127</v>
      </c>
      <c r="B576" s="308"/>
      <c r="C576" s="308"/>
      <c r="D576" s="143">
        <v>70</v>
      </c>
      <c r="E576" s="10">
        <v>5.319999999999999</v>
      </c>
      <c r="F576" s="10">
        <v>0.56</v>
      </c>
      <c r="G576" s="10">
        <v>34.440000000000005</v>
      </c>
      <c r="H576" s="8">
        <v>164.5</v>
      </c>
      <c r="I576" s="11">
        <v>0</v>
      </c>
      <c r="J576" s="11">
        <v>0.077</v>
      </c>
      <c r="K576" s="11">
        <v>0</v>
      </c>
      <c r="L576" s="11">
        <v>0.77</v>
      </c>
      <c r="M576" s="11">
        <v>14</v>
      </c>
      <c r="N576" s="11">
        <v>45.5</v>
      </c>
      <c r="O576" s="11">
        <v>9.8</v>
      </c>
      <c r="P576" s="11">
        <v>0.77</v>
      </c>
      <c r="Q576" s="183"/>
    </row>
    <row r="577" spans="1:17" s="148" customFormat="1" ht="24.75" customHeight="1">
      <c r="A577" s="308" t="s">
        <v>119</v>
      </c>
      <c r="B577" s="308"/>
      <c r="C577" s="308"/>
      <c r="D577" s="143">
        <v>70</v>
      </c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83"/>
    </row>
    <row r="578" spans="1:17" s="148" customFormat="1" ht="24.75" customHeight="1">
      <c r="A578" s="316" t="s">
        <v>40</v>
      </c>
      <c r="B578" s="316"/>
      <c r="C578" s="316"/>
      <c r="D578" s="143">
        <v>60</v>
      </c>
      <c r="E578" s="10">
        <v>3.96</v>
      </c>
      <c r="F578" s="10">
        <v>0.7199999999999999</v>
      </c>
      <c r="G578" s="10">
        <v>20.039999999999996</v>
      </c>
      <c r="H578" s="8">
        <v>102.47999999999996</v>
      </c>
      <c r="I578" s="11">
        <v>0</v>
      </c>
      <c r="J578" s="11">
        <v>0.10000000000000002</v>
      </c>
      <c r="K578" s="11">
        <v>0</v>
      </c>
      <c r="L578" s="11">
        <v>0.96</v>
      </c>
      <c r="M578" s="11">
        <v>21</v>
      </c>
      <c r="N578" s="11">
        <v>93</v>
      </c>
      <c r="O578" s="11">
        <v>24.6</v>
      </c>
      <c r="P578" s="11">
        <v>0.78</v>
      </c>
      <c r="Q578" s="183"/>
    </row>
    <row r="579" spans="1:17" s="148" customFormat="1" ht="24.75" customHeight="1">
      <c r="A579" s="325" t="s">
        <v>26</v>
      </c>
      <c r="B579" s="326"/>
      <c r="C579" s="326"/>
      <c r="D579" s="326"/>
      <c r="E579" s="30">
        <f aca="true" t="shared" si="23" ref="E579:P579">E537+E518</f>
        <v>67.72</v>
      </c>
      <c r="F579" s="30">
        <f t="shared" si="23"/>
        <v>53.67999999999999</v>
      </c>
      <c r="G579" s="30">
        <f t="shared" si="23"/>
        <v>227.2</v>
      </c>
      <c r="H579" s="30">
        <f t="shared" si="23"/>
        <v>1663.98</v>
      </c>
      <c r="I579" s="30">
        <f t="shared" si="23"/>
        <v>23.692500000000003</v>
      </c>
      <c r="J579" s="30">
        <f t="shared" si="23"/>
        <v>0.756</v>
      </c>
      <c r="K579" s="30">
        <f t="shared" si="23"/>
        <v>0.86</v>
      </c>
      <c r="L579" s="30">
        <f t="shared" si="23"/>
        <v>5.65</v>
      </c>
      <c r="M579" s="30">
        <f t="shared" si="23"/>
        <v>941.2375</v>
      </c>
      <c r="N579" s="30">
        <f t="shared" si="23"/>
        <v>1241.9099999999999</v>
      </c>
      <c r="O579" s="30">
        <f t="shared" si="23"/>
        <v>159.505</v>
      </c>
      <c r="P579" s="30">
        <f t="shared" si="23"/>
        <v>8.200000000000001</v>
      </c>
      <c r="Q579" s="183"/>
    </row>
    <row r="580" spans="1:17" s="148" customFormat="1" ht="24.75" customHeight="1">
      <c r="A580" s="329" t="s">
        <v>19</v>
      </c>
      <c r="B580" s="329"/>
      <c r="C580" s="329"/>
      <c r="D580" s="329"/>
      <c r="E580" s="329"/>
      <c r="F580" s="329"/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183"/>
    </row>
    <row r="581" spans="1:17" s="148" customFormat="1" ht="24.75" customHeight="1">
      <c r="A581" s="311" t="s">
        <v>1</v>
      </c>
      <c r="B581" s="319" t="s">
        <v>2</v>
      </c>
      <c r="C581" s="319" t="s">
        <v>3</v>
      </c>
      <c r="D581" s="334" t="s">
        <v>4</v>
      </c>
      <c r="E581" s="334"/>
      <c r="F581" s="334"/>
      <c r="G581" s="334"/>
      <c r="H581" s="334"/>
      <c r="I581" s="318" t="s">
        <v>215</v>
      </c>
      <c r="J581" s="318"/>
      <c r="K581" s="318"/>
      <c r="L581" s="318"/>
      <c r="M581" s="318" t="s">
        <v>220</v>
      </c>
      <c r="N581" s="318"/>
      <c r="O581" s="318"/>
      <c r="P581" s="318"/>
      <c r="Q581" s="183"/>
    </row>
    <row r="582" spans="1:30" s="185" customFormat="1" ht="24.75" customHeight="1">
      <c r="A582" s="311"/>
      <c r="B582" s="311"/>
      <c r="C582" s="311"/>
      <c r="D582" s="226" t="s">
        <v>5</v>
      </c>
      <c r="E582" s="227" t="s">
        <v>6</v>
      </c>
      <c r="F582" s="227" t="s">
        <v>7</v>
      </c>
      <c r="G582" s="227" t="s">
        <v>8</v>
      </c>
      <c r="H582" s="228" t="s">
        <v>9</v>
      </c>
      <c r="I582" s="261" t="s">
        <v>216</v>
      </c>
      <c r="J582" s="261" t="s">
        <v>217</v>
      </c>
      <c r="K582" s="241" t="s">
        <v>218</v>
      </c>
      <c r="L582" s="241" t="s">
        <v>219</v>
      </c>
      <c r="M582" s="161" t="s">
        <v>221</v>
      </c>
      <c r="N582" s="161" t="s">
        <v>222</v>
      </c>
      <c r="O582" s="161" t="s">
        <v>223</v>
      </c>
      <c r="P582" s="161" t="s">
        <v>224</v>
      </c>
      <c r="Q582" s="125"/>
      <c r="R582" s="148"/>
      <c r="S582" s="148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</row>
    <row r="583" spans="1:17" s="148" customFormat="1" ht="24.75" customHeight="1">
      <c r="A583" s="325" t="s">
        <v>10</v>
      </c>
      <c r="B583" s="325"/>
      <c r="C583" s="325"/>
      <c r="D583" s="325"/>
      <c r="E583" s="30">
        <f aca="true" t="shared" si="24" ref="E583:P583">E584+E590+E593+E599++E597</f>
        <v>15.562857142857142</v>
      </c>
      <c r="F583" s="30">
        <f t="shared" si="24"/>
        <v>21.439999999999994</v>
      </c>
      <c r="G583" s="30">
        <f t="shared" si="24"/>
        <v>104.97999999999999</v>
      </c>
      <c r="H583" s="30">
        <f t="shared" si="24"/>
        <v>675.7714285714286</v>
      </c>
      <c r="I583" s="44">
        <f t="shared" si="24"/>
        <v>2.2</v>
      </c>
      <c r="J583" s="44">
        <f t="shared" si="24"/>
        <v>0.2845714285714286</v>
      </c>
      <c r="K583" s="44">
        <f t="shared" si="24"/>
        <v>0.19999999999999998</v>
      </c>
      <c r="L583" s="44">
        <f t="shared" si="24"/>
        <v>2.683</v>
      </c>
      <c r="M583" s="30">
        <f t="shared" si="24"/>
        <v>511.09999999999997</v>
      </c>
      <c r="N583" s="30">
        <f t="shared" si="24"/>
        <v>579.5</v>
      </c>
      <c r="O583" s="30">
        <f t="shared" si="24"/>
        <v>75.52</v>
      </c>
      <c r="P583" s="30">
        <f t="shared" si="24"/>
        <v>3.24</v>
      </c>
      <c r="Q583" s="183"/>
    </row>
    <row r="584" spans="1:29" s="148" customFormat="1" ht="24.75" customHeight="1">
      <c r="A584" s="309" t="s">
        <v>279</v>
      </c>
      <c r="B584" s="309"/>
      <c r="C584" s="309"/>
      <c r="D584" s="143" t="s">
        <v>46</v>
      </c>
      <c r="E584" s="10">
        <v>6.9</v>
      </c>
      <c r="F584" s="10">
        <v>7.1</v>
      </c>
      <c r="G584" s="10">
        <v>28</v>
      </c>
      <c r="H584" s="70">
        <f>E584*4+F584*9+G584*4</f>
        <v>203.5</v>
      </c>
      <c r="I584" s="11">
        <v>0.9</v>
      </c>
      <c r="J584" s="11">
        <v>0.1</v>
      </c>
      <c r="K584" s="137">
        <v>0.1</v>
      </c>
      <c r="L584" s="137">
        <v>0</v>
      </c>
      <c r="M584" s="11">
        <v>296</v>
      </c>
      <c r="N584" s="137">
        <v>315</v>
      </c>
      <c r="O584" s="11">
        <v>21.3</v>
      </c>
      <c r="P584" s="11">
        <v>0.5</v>
      </c>
      <c r="Q584" s="183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</row>
    <row r="585" spans="1:17" s="148" customFormat="1" ht="24.75" customHeight="1">
      <c r="A585" s="7" t="s">
        <v>66</v>
      </c>
      <c r="B585" s="13">
        <v>20</v>
      </c>
      <c r="C585" s="13">
        <v>20</v>
      </c>
      <c r="D585" s="14"/>
      <c r="E585" s="28"/>
      <c r="F585" s="28"/>
      <c r="G585" s="28"/>
      <c r="H585" s="14"/>
      <c r="I585" s="46"/>
      <c r="J585" s="46"/>
      <c r="K585" s="46"/>
      <c r="L585" s="46"/>
      <c r="M585" s="46"/>
      <c r="N585" s="46"/>
      <c r="O585" s="46"/>
      <c r="P585" s="46"/>
      <c r="Q585" s="183"/>
    </row>
    <row r="586" spans="1:17" s="148" customFormat="1" ht="24.75" customHeight="1">
      <c r="A586" s="53" t="s">
        <v>86</v>
      </c>
      <c r="B586" s="13">
        <v>187</v>
      </c>
      <c r="C586" s="13">
        <v>187</v>
      </c>
      <c r="D586" s="14"/>
      <c r="E586" s="28"/>
      <c r="F586" s="28"/>
      <c r="G586" s="28"/>
      <c r="H586" s="47"/>
      <c r="I586" s="63"/>
      <c r="J586" s="63"/>
      <c r="K586" s="63"/>
      <c r="L586" s="63"/>
      <c r="M586" s="63"/>
      <c r="N586" s="63"/>
      <c r="O586" s="63"/>
      <c r="P586" s="63"/>
      <c r="Q586" s="183"/>
    </row>
    <row r="587" spans="1:17" s="148" customFormat="1" ht="24.75" customHeight="1">
      <c r="A587" s="53" t="s">
        <v>48</v>
      </c>
      <c r="B587" s="13">
        <v>3</v>
      </c>
      <c r="C587" s="13">
        <v>3</v>
      </c>
      <c r="D587" s="14"/>
      <c r="E587" s="28"/>
      <c r="F587" s="28"/>
      <c r="G587" s="28"/>
      <c r="H587" s="47"/>
      <c r="I587" s="63"/>
      <c r="J587" s="63"/>
      <c r="K587" s="63"/>
      <c r="L587" s="63"/>
      <c r="M587" s="63"/>
      <c r="N587" s="63"/>
      <c r="O587" s="63"/>
      <c r="P587" s="63"/>
      <c r="Q587" s="183"/>
    </row>
    <row r="588" spans="1:29" s="148" customFormat="1" ht="24.75" customHeight="1">
      <c r="A588" s="16" t="s">
        <v>87</v>
      </c>
      <c r="B588" s="48">
        <v>1</v>
      </c>
      <c r="C588" s="48">
        <v>1</v>
      </c>
      <c r="D588" s="67"/>
      <c r="E588" s="40"/>
      <c r="F588" s="40"/>
      <c r="G588" s="40"/>
      <c r="H588" s="8"/>
      <c r="I588" s="11"/>
      <c r="J588" s="11"/>
      <c r="K588" s="11"/>
      <c r="L588" s="11"/>
      <c r="M588" s="11"/>
      <c r="N588" s="11"/>
      <c r="O588" s="11"/>
      <c r="P588" s="11"/>
      <c r="Q588" s="183"/>
      <c r="R588" s="181" t="s">
        <v>19</v>
      </c>
      <c r="S588" s="181"/>
      <c r="AC588" s="32"/>
    </row>
    <row r="589" spans="1:19" s="148" customFormat="1" ht="24.75" customHeight="1">
      <c r="A589" s="60" t="s">
        <v>49</v>
      </c>
      <c r="B589" s="14">
        <v>5</v>
      </c>
      <c r="C589" s="14">
        <v>5</v>
      </c>
      <c r="D589" s="14"/>
      <c r="E589" s="28"/>
      <c r="F589" s="28"/>
      <c r="G589" s="28"/>
      <c r="H589" s="47"/>
      <c r="I589" s="169"/>
      <c r="J589" s="169"/>
      <c r="K589" s="169"/>
      <c r="L589" s="169"/>
      <c r="M589" s="169"/>
      <c r="N589" s="169"/>
      <c r="O589" s="169"/>
      <c r="P589" s="169"/>
      <c r="Q589" s="123"/>
      <c r="R589" s="23" t="s">
        <v>40</v>
      </c>
      <c r="S589" s="148">
        <f>D648+D599</f>
        <v>70</v>
      </c>
    </row>
    <row r="590" spans="1:19" s="148" customFormat="1" ht="24.75" customHeight="1">
      <c r="A590" s="307" t="s">
        <v>109</v>
      </c>
      <c r="B590" s="307"/>
      <c r="C590" s="307"/>
      <c r="D590" s="79" t="s">
        <v>231</v>
      </c>
      <c r="E590" s="10">
        <v>1.6</v>
      </c>
      <c r="F590" s="10">
        <v>8.7</v>
      </c>
      <c r="G590" s="10">
        <v>9.8</v>
      </c>
      <c r="H590" s="70">
        <f>E590*4+F590*9+G590*4</f>
        <v>123.9</v>
      </c>
      <c r="I590" s="11">
        <v>0</v>
      </c>
      <c r="J590" s="11">
        <v>0.02</v>
      </c>
      <c r="K590" s="11">
        <v>0.08</v>
      </c>
      <c r="L590" s="11">
        <v>0.103</v>
      </c>
      <c r="M590" s="11">
        <v>6.4</v>
      </c>
      <c r="N590" s="11">
        <v>26.9</v>
      </c>
      <c r="O590" s="11">
        <v>6.12</v>
      </c>
      <c r="P590" s="11">
        <v>0.2</v>
      </c>
      <c r="Q590" s="177"/>
      <c r="R590" s="24" t="s">
        <v>41</v>
      </c>
      <c r="S590" s="149">
        <f>C591+D646+D597</f>
        <v>130</v>
      </c>
    </row>
    <row r="591" spans="1:19" s="148" customFormat="1" ht="24.75" customHeight="1">
      <c r="A591" s="65" t="s">
        <v>52</v>
      </c>
      <c r="B591" s="67">
        <v>20</v>
      </c>
      <c r="C591" s="67">
        <v>20</v>
      </c>
      <c r="D591" s="67"/>
      <c r="E591" s="40"/>
      <c r="F591" s="40"/>
      <c r="G591" s="40"/>
      <c r="H591" s="67"/>
      <c r="I591" s="119"/>
      <c r="J591" s="119"/>
      <c r="K591" s="119"/>
      <c r="L591" s="119"/>
      <c r="M591" s="119"/>
      <c r="N591" s="119"/>
      <c r="O591" s="119"/>
      <c r="P591" s="119"/>
      <c r="Q591" s="177"/>
      <c r="R591" s="24" t="s">
        <v>97</v>
      </c>
      <c r="S591" s="149">
        <f>C637</f>
        <v>4.8</v>
      </c>
    </row>
    <row r="592" spans="1:19" s="148" customFormat="1" ht="24.75" customHeight="1">
      <c r="A592" s="60" t="s">
        <v>103</v>
      </c>
      <c r="B592" s="14">
        <v>10</v>
      </c>
      <c r="C592" s="14">
        <v>10</v>
      </c>
      <c r="D592" s="14"/>
      <c r="E592" s="28"/>
      <c r="F592" s="28"/>
      <c r="G592" s="28"/>
      <c r="H592" s="14"/>
      <c r="I592" s="76"/>
      <c r="J592" s="76"/>
      <c r="K592" s="76"/>
      <c r="L592" s="76"/>
      <c r="M592" s="76"/>
      <c r="N592" s="76"/>
      <c r="O592" s="76"/>
      <c r="P592" s="76"/>
      <c r="Q592" s="178"/>
      <c r="R592" s="25" t="s">
        <v>98</v>
      </c>
      <c r="S592" s="149">
        <f>C585+C641</f>
        <v>65</v>
      </c>
    </row>
    <row r="593" spans="1:19" s="148" customFormat="1" ht="24.75" customHeight="1">
      <c r="A593" s="308" t="s">
        <v>169</v>
      </c>
      <c r="B593" s="308"/>
      <c r="C593" s="308"/>
      <c r="D593" s="143">
        <v>200</v>
      </c>
      <c r="E593" s="143">
        <v>4.2</v>
      </c>
      <c r="F593" s="143">
        <v>3.5</v>
      </c>
      <c r="G593" s="143">
        <v>19.5</v>
      </c>
      <c r="H593" s="8">
        <f>E593*4+F593*9+G593*4</f>
        <v>126.3</v>
      </c>
      <c r="I593" s="11">
        <v>0.8</v>
      </c>
      <c r="J593" s="11">
        <v>0</v>
      </c>
      <c r="K593" s="11">
        <v>0.02</v>
      </c>
      <c r="L593" s="11">
        <v>0</v>
      </c>
      <c r="M593" s="11">
        <v>158.7</v>
      </c>
      <c r="N593" s="11">
        <v>84</v>
      </c>
      <c r="O593" s="11">
        <v>12.3</v>
      </c>
      <c r="P593" s="11">
        <v>0.2</v>
      </c>
      <c r="Q593" s="178"/>
      <c r="R593" s="25" t="s">
        <v>213</v>
      </c>
      <c r="S593" s="149"/>
    </row>
    <row r="594" spans="1:19" s="148" customFormat="1" ht="24.75" customHeight="1">
      <c r="A594" s="53" t="s">
        <v>50</v>
      </c>
      <c r="B594" s="51">
        <v>0.5</v>
      </c>
      <c r="C594" s="51">
        <v>0.5</v>
      </c>
      <c r="D594" s="67"/>
      <c r="E594" s="40"/>
      <c r="F594" s="40"/>
      <c r="G594" s="40"/>
      <c r="H594" s="64"/>
      <c r="I594" s="119"/>
      <c r="J594" s="119"/>
      <c r="K594" s="119"/>
      <c r="L594" s="119"/>
      <c r="M594" s="119"/>
      <c r="N594" s="119"/>
      <c r="O594" s="119"/>
      <c r="P594" s="119"/>
      <c r="Q594" s="123"/>
      <c r="R594" s="24" t="s">
        <v>29</v>
      </c>
      <c r="S594" s="149">
        <f>C620</f>
        <v>56</v>
      </c>
    </row>
    <row r="595" spans="1:19" s="148" customFormat="1" ht="24.75" customHeight="1">
      <c r="A595" s="65" t="s">
        <v>48</v>
      </c>
      <c r="B595" s="67">
        <v>15</v>
      </c>
      <c r="C595" s="67">
        <v>15</v>
      </c>
      <c r="D595" s="67"/>
      <c r="E595" s="40"/>
      <c r="F595" s="40"/>
      <c r="G595" s="40"/>
      <c r="H595" s="64"/>
      <c r="I595" s="119"/>
      <c r="J595" s="119"/>
      <c r="K595" s="119"/>
      <c r="L595" s="119"/>
      <c r="M595" s="119"/>
      <c r="N595" s="119"/>
      <c r="O595" s="119"/>
      <c r="P595" s="119"/>
      <c r="Q595" s="123"/>
      <c r="R595" s="24" t="s">
        <v>31</v>
      </c>
      <c r="S595" s="149">
        <f>C602+C603+C607+C622+C623+C626+C633</f>
        <v>162</v>
      </c>
    </row>
    <row r="596" spans="1:19" s="148" customFormat="1" ht="24.75" customHeight="1">
      <c r="A596" s="65" t="s">
        <v>86</v>
      </c>
      <c r="B596" s="67">
        <v>100</v>
      </c>
      <c r="C596" s="67">
        <v>100</v>
      </c>
      <c r="D596" s="67"/>
      <c r="E596" s="40"/>
      <c r="F596" s="40"/>
      <c r="G596" s="40"/>
      <c r="H596" s="64"/>
      <c r="I596" s="119"/>
      <c r="J596" s="119"/>
      <c r="K596" s="119"/>
      <c r="L596" s="119"/>
      <c r="M596" s="119"/>
      <c r="N596" s="119"/>
      <c r="O596" s="119"/>
      <c r="P596" s="119"/>
      <c r="Q596" s="123"/>
      <c r="R596" s="24" t="s">
        <v>28</v>
      </c>
      <c r="S596" s="148">
        <f>D645</f>
        <v>200</v>
      </c>
    </row>
    <row r="597" spans="1:19" s="181" customFormat="1" ht="24.75" customHeight="1">
      <c r="A597" s="211" t="s">
        <v>275</v>
      </c>
      <c r="B597" s="14">
        <v>60</v>
      </c>
      <c r="C597" s="14">
        <v>60</v>
      </c>
      <c r="D597" s="143">
        <v>60</v>
      </c>
      <c r="E597" s="10">
        <v>1.542857142857143</v>
      </c>
      <c r="F597" s="10">
        <v>1.9</v>
      </c>
      <c r="G597" s="10">
        <v>41</v>
      </c>
      <c r="H597" s="70">
        <f>E597*4+F597*9+G597*4</f>
        <v>187.27142857142857</v>
      </c>
      <c r="I597" s="11">
        <v>0.5</v>
      </c>
      <c r="J597" s="11">
        <v>0.12857142857142856</v>
      </c>
      <c r="K597" s="11">
        <v>0</v>
      </c>
      <c r="L597" s="11">
        <v>2.3</v>
      </c>
      <c r="M597" s="11">
        <v>43</v>
      </c>
      <c r="N597" s="11">
        <v>122</v>
      </c>
      <c r="O597" s="11">
        <v>26.4</v>
      </c>
      <c r="P597" s="11">
        <v>1.56</v>
      </c>
      <c r="Q597" s="180"/>
      <c r="R597" s="24" t="s">
        <v>32</v>
      </c>
      <c r="S597" s="149"/>
    </row>
    <row r="598" spans="1:19" s="148" customFormat="1" ht="24.75" customHeight="1">
      <c r="A598" s="309" t="s">
        <v>188</v>
      </c>
      <c r="B598" s="309"/>
      <c r="C598" s="309"/>
      <c r="D598" s="143">
        <v>60</v>
      </c>
      <c r="E598" s="86"/>
      <c r="F598" s="86"/>
      <c r="G598" s="86"/>
      <c r="H598" s="8"/>
      <c r="I598" s="143"/>
      <c r="J598" s="143"/>
      <c r="K598" s="143"/>
      <c r="L598" s="143"/>
      <c r="M598" s="143"/>
      <c r="N598" s="143"/>
      <c r="O598" s="143"/>
      <c r="P598" s="143"/>
      <c r="Q598" s="123"/>
      <c r="R598" s="24" t="s">
        <v>83</v>
      </c>
      <c r="S598" s="148">
        <f>D644</f>
        <v>200</v>
      </c>
    </row>
    <row r="599" spans="1:19" s="148" customFormat="1" ht="24.75" customHeight="1">
      <c r="A599" s="307" t="s">
        <v>40</v>
      </c>
      <c r="B599" s="307"/>
      <c r="C599" s="307"/>
      <c r="D599" s="143">
        <v>20</v>
      </c>
      <c r="E599" s="10">
        <v>1.32</v>
      </c>
      <c r="F599" s="10">
        <v>0.24</v>
      </c>
      <c r="G599" s="10">
        <v>6.68</v>
      </c>
      <c r="H599" s="8">
        <v>34.8</v>
      </c>
      <c r="I599" s="11">
        <v>0</v>
      </c>
      <c r="J599" s="11">
        <v>0.036</v>
      </c>
      <c r="K599" s="11">
        <v>0</v>
      </c>
      <c r="L599" s="11">
        <v>0.28</v>
      </c>
      <c r="M599" s="11">
        <v>7</v>
      </c>
      <c r="N599" s="11">
        <v>31.6</v>
      </c>
      <c r="O599" s="11">
        <v>9.4</v>
      </c>
      <c r="P599" s="11">
        <v>0.78</v>
      </c>
      <c r="Q599" s="123"/>
      <c r="R599" s="24" t="s">
        <v>27</v>
      </c>
      <c r="S599" s="149">
        <f>C587++C605+C595</f>
        <v>21</v>
      </c>
    </row>
    <row r="600" spans="1:18" s="148" customFormat="1" ht="24.75" customHeight="1">
      <c r="A600" s="325" t="s">
        <v>11</v>
      </c>
      <c r="B600" s="325"/>
      <c r="C600" s="325"/>
      <c r="D600" s="325"/>
      <c r="E600" s="44">
        <f>E601+E616+E628+E640+E644+E645+E646+E648</f>
        <v>28.200000000000003</v>
      </c>
      <c r="F600" s="44">
        <f aca="true" t="shared" si="25" ref="F600:P600">F601+F616+F628+F640+F644+F645+F646+F648</f>
        <v>27.9</v>
      </c>
      <c r="G600" s="44">
        <f t="shared" si="25"/>
        <v>135.6</v>
      </c>
      <c r="H600" s="44">
        <f t="shared" si="25"/>
        <v>906.5999999999999</v>
      </c>
      <c r="I600" s="44">
        <f t="shared" si="25"/>
        <v>39.904444444444444</v>
      </c>
      <c r="J600" s="44">
        <f t="shared" si="25"/>
        <v>1.4677222222222222</v>
      </c>
      <c r="K600" s="44">
        <f t="shared" si="25"/>
        <v>0.32</v>
      </c>
      <c r="L600" s="44">
        <f t="shared" si="25"/>
        <v>6.035714285714285</v>
      </c>
      <c r="M600" s="44">
        <f t="shared" si="25"/>
        <v>192.12822222222223</v>
      </c>
      <c r="N600" s="44">
        <f t="shared" si="25"/>
        <v>657.3740634920634</v>
      </c>
      <c r="O600" s="44">
        <f t="shared" si="25"/>
        <v>138.9119365079365</v>
      </c>
      <c r="P600" s="44">
        <f t="shared" si="25"/>
        <v>8.202</v>
      </c>
      <c r="Q600" s="123"/>
      <c r="R600" s="24" t="s">
        <v>33</v>
      </c>
    </row>
    <row r="601" spans="1:18" s="148" customFormat="1" ht="24.75" customHeight="1">
      <c r="A601" s="308" t="s">
        <v>174</v>
      </c>
      <c r="B601" s="308"/>
      <c r="C601" s="308"/>
      <c r="D601" s="143">
        <v>100</v>
      </c>
      <c r="E601" s="10">
        <v>1.7</v>
      </c>
      <c r="F601" s="10">
        <v>5</v>
      </c>
      <c r="G601" s="10">
        <v>6.6</v>
      </c>
      <c r="H601" s="70">
        <f>E601*4+F601*9+G601*4</f>
        <v>78.19999999999999</v>
      </c>
      <c r="I601" s="11">
        <v>12</v>
      </c>
      <c r="J601" s="11">
        <v>0.016666666666666666</v>
      </c>
      <c r="K601" s="11">
        <v>0</v>
      </c>
      <c r="L601" s="11">
        <v>1.9857142857142858</v>
      </c>
      <c r="M601" s="11">
        <v>20.233333333333334</v>
      </c>
      <c r="N601" s="11">
        <v>28.71428571428572</v>
      </c>
      <c r="O601" s="11">
        <v>12.985714285714286</v>
      </c>
      <c r="P601" s="11">
        <v>0.5166666666666666</v>
      </c>
      <c r="Q601" s="123"/>
      <c r="R601" s="23" t="s">
        <v>185</v>
      </c>
    </row>
    <row r="602" spans="1:19" s="148" customFormat="1" ht="24.75" customHeight="1">
      <c r="A602" s="77" t="s">
        <v>137</v>
      </c>
      <c r="B602" s="64">
        <f>C602*1.41</f>
        <v>119.85</v>
      </c>
      <c r="C602" s="67">
        <v>85</v>
      </c>
      <c r="D602" s="6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123"/>
      <c r="R602" s="24" t="s">
        <v>34</v>
      </c>
      <c r="S602" s="148">
        <f>C594</f>
        <v>0.5</v>
      </c>
    </row>
    <row r="603" spans="1:19" s="148" customFormat="1" ht="24.75" customHeight="1">
      <c r="A603" s="53" t="s">
        <v>62</v>
      </c>
      <c r="B603" s="94">
        <f>C603*1.19</f>
        <v>11.899999999999999</v>
      </c>
      <c r="C603" s="74">
        <v>10</v>
      </c>
      <c r="D603" s="67"/>
      <c r="E603" s="40"/>
      <c r="F603" s="10"/>
      <c r="G603" s="10"/>
      <c r="H603" s="8"/>
      <c r="I603" s="11"/>
      <c r="J603" s="11"/>
      <c r="K603" s="11"/>
      <c r="L603" s="11"/>
      <c r="M603" s="11"/>
      <c r="N603" s="11"/>
      <c r="O603" s="11"/>
      <c r="P603" s="11"/>
      <c r="Q603" s="123"/>
      <c r="R603" s="24" t="s">
        <v>99</v>
      </c>
      <c r="S603" s="149">
        <f>C629</f>
        <v>65</v>
      </c>
    </row>
    <row r="604" spans="1:18" s="148" customFormat="1" ht="24.75" customHeight="1">
      <c r="A604" s="53" t="s">
        <v>81</v>
      </c>
      <c r="B604" s="94">
        <f>C604*1.25</f>
        <v>12.5</v>
      </c>
      <c r="C604" s="74">
        <v>10</v>
      </c>
      <c r="D604" s="67"/>
      <c r="E604" s="40"/>
      <c r="F604" s="10"/>
      <c r="G604" s="10"/>
      <c r="H604" s="8"/>
      <c r="I604" s="119"/>
      <c r="J604" s="119"/>
      <c r="K604" s="119"/>
      <c r="L604" s="119"/>
      <c r="M604" s="119"/>
      <c r="N604" s="119"/>
      <c r="O604" s="119"/>
      <c r="P604" s="119"/>
      <c r="Q604" s="123"/>
      <c r="R604" s="23" t="s">
        <v>84</v>
      </c>
    </row>
    <row r="605" spans="1:19" s="148" customFormat="1" ht="24.75" customHeight="1">
      <c r="A605" s="53" t="s">
        <v>48</v>
      </c>
      <c r="B605" s="94">
        <v>3</v>
      </c>
      <c r="C605" s="74">
        <v>3</v>
      </c>
      <c r="D605" s="67"/>
      <c r="E605" s="40"/>
      <c r="F605" s="10"/>
      <c r="G605" s="10"/>
      <c r="H605" s="8"/>
      <c r="I605" s="119"/>
      <c r="J605" s="119"/>
      <c r="K605" s="119"/>
      <c r="L605" s="119"/>
      <c r="M605" s="119"/>
      <c r="N605" s="119"/>
      <c r="O605" s="119"/>
      <c r="P605" s="119"/>
      <c r="Q605" s="123"/>
      <c r="R605" s="23" t="s">
        <v>85</v>
      </c>
      <c r="S605" s="59"/>
    </row>
    <row r="606" spans="1:19" s="148" customFormat="1" ht="24.75" customHeight="1">
      <c r="A606" s="65" t="s">
        <v>54</v>
      </c>
      <c r="B606" s="67">
        <v>5</v>
      </c>
      <c r="C606" s="67">
        <v>5</v>
      </c>
      <c r="D606" s="67"/>
      <c r="E606" s="40"/>
      <c r="F606" s="10"/>
      <c r="G606" s="10"/>
      <c r="H606" s="8"/>
      <c r="I606" s="11"/>
      <c r="J606" s="11"/>
      <c r="K606" s="11"/>
      <c r="L606" s="11"/>
      <c r="M606" s="11"/>
      <c r="N606" s="11"/>
      <c r="O606" s="11"/>
      <c r="P606" s="11"/>
      <c r="Q606" s="123"/>
      <c r="R606" s="23" t="s">
        <v>35</v>
      </c>
      <c r="S606" s="59"/>
    </row>
    <row r="607" spans="1:19" s="148" customFormat="1" ht="24.75" customHeight="1">
      <c r="A607" s="53" t="s">
        <v>154</v>
      </c>
      <c r="B607" s="51">
        <f>C607*1.35</f>
        <v>2.7</v>
      </c>
      <c r="C607" s="51">
        <v>2</v>
      </c>
      <c r="D607" s="67"/>
      <c r="E607" s="40"/>
      <c r="F607" s="40"/>
      <c r="G607" s="40"/>
      <c r="H607" s="67"/>
      <c r="I607" s="92"/>
      <c r="J607" s="92"/>
      <c r="K607" s="92"/>
      <c r="L607" s="92"/>
      <c r="M607" s="92"/>
      <c r="N607" s="92"/>
      <c r="O607" s="92"/>
      <c r="P607" s="92"/>
      <c r="Q607" s="123"/>
      <c r="R607" s="141" t="s">
        <v>161</v>
      </c>
      <c r="S607" s="59"/>
    </row>
    <row r="608" spans="1:19" s="148" customFormat="1" ht="24.75" customHeight="1">
      <c r="A608" s="317" t="s">
        <v>88</v>
      </c>
      <c r="B608" s="317"/>
      <c r="C608" s="317"/>
      <c r="D608" s="317"/>
      <c r="E608" s="317"/>
      <c r="F608" s="317"/>
      <c r="G608" s="317"/>
      <c r="H608" s="317"/>
      <c r="I608" s="317"/>
      <c r="J608" s="317"/>
      <c r="K608" s="317"/>
      <c r="L608" s="317"/>
      <c r="M608" s="317"/>
      <c r="N608" s="317"/>
      <c r="O608" s="317"/>
      <c r="P608" s="317"/>
      <c r="Q608" s="123"/>
      <c r="R608" s="26" t="s">
        <v>211</v>
      </c>
      <c r="S608" s="149">
        <f>C586++C596</f>
        <v>287</v>
      </c>
    </row>
    <row r="609" spans="1:19" s="148" customFormat="1" ht="24.75" customHeight="1">
      <c r="A609" s="312" t="s">
        <v>258</v>
      </c>
      <c r="B609" s="312"/>
      <c r="C609" s="312"/>
      <c r="D609" s="143" t="s">
        <v>230</v>
      </c>
      <c r="E609" s="10">
        <v>1</v>
      </c>
      <c r="F609" s="10">
        <v>5.166666666666667</v>
      </c>
      <c r="G609" s="10">
        <v>3.833333333333333</v>
      </c>
      <c r="H609" s="70">
        <f>E609*4+F609*9+G609*4</f>
        <v>65.83333333333333</v>
      </c>
      <c r="I609" s="11">
        <v>25</v>
      </c>
      <c r="J609" s="11">
        <v>0</v>
      </c>
      <c r="K609" s="11">
        <v>0.03333333333333333</v>
      </c>
      <c r="L609" s="11">
        <v>2.1666666666666665</v>
      </c>
      <c r="M609" s="11">
        <v>16.333333333333336</v>
      </c>
      <c r="N609" s="11">
        <v>22.616666666666667</v>
      </c>
      <c r="O609" s="11">
        <v>10.566666666666666</v>
      </c>
      <c r="P609" s="11">
        <v>0.85</v>
      </c>
      <c r="Q609" s="123"/>
      <c r="R609" s="26" t="s">
        <v>212</v>
      </c>
      <c r="S609" s="149"/>
    </row>
    <row r="610" spans="1:19" s="148" customFormat="1" ht="24.75" customHeight="1">
      <c r="A610" s="69" t="s">
        <v>133</v>
      </c>
      <c r="B610" s="20">
        <f>C610*1.02</f>
        <v>51</v>
      </c>
      <c r="C610" s="13">
        <v>50</v>
      </c>
      <c r="D610" s="14"/>
      <c r="E610" s="40"/>
      <c r="F610" s="40"/>
      <c r="G610" s="40"/>
      <c r="H610" s="64"/>
      <c r="I610" s="114"/>
      <c r="J610" s="114"/>
      <c r="K610" s="114"/>
      <c r="L610" s="114"/>
      <c r="M610" s="114"/>
      <c r="N610" s="114"/>
      <c r="O610" s="114"/>
      <c r="P610" s="114"/>
      <c r="Q610" s="123"/>
      <c r="R610" s="23" t="s">
        <v>36</v>
      </c>
      <c r="S610" s="149"/>
    </row>
    <row r="611" spans="1:19" s="148" customFormat="1" ht="24.75" customHeight="1">
      <c r="A611" s="7" t="s">
        <v>142</v>
      </c>
      <c r="B611" s="20">
        <f>C611*1.18</f>
        <v>59</v>
      </c>
      <c r="C611" s="13">
        <v>50</v>
      </c>
      <c r="D611" s="14"/>
      <c r="E611" s="28"/>
      <c r="F611" s="28"/>
      <c r="G611" s="28"/>
      <c r="H611" s="47"/>
      <c r="I611" s="46"/>
      <c r="J611" s="46"/>
      <c r="K611" s="46"/>
      <c r="L611" s="46"/>
      <c r="M611" s="46"/>
      <c r="N611" s="46"/>
      <c r="O611" s="46"/>
      <c r="P611" s="46"/>
      <c r="Q611" s="123"/>
      <c r="R611" s="23" t="s">
        <v>37</v>
      </c>
      <c r="S611" s="149">
        <f>C639</f>
        <v>10</v>
      </c>
    </row>
    <row r="612" spans="1:18" s="148" customFormat="1" ht="24.75" customHeight="1">
      <c r="A612" s="7" t="s">
        <v>259</v>
      </c>
      <c r="B612" s="20">
        <f>C612*1.02</f>
        <v>51</v>
      </c>
      <c r="C612" s="13">
        <v>50</v>
      </c>
      <c r="D612" s="14"/>
      <c r="E612" s="28"/>
      <c r="F612" s="28"/>
      <c r="G612" s="28"/>
      <c r="H612" s="47"/>
      <c r="I612" s="46"/>
      <c r="J612" s="46"/>
      <c r="K612" s="46"/>
      <c r="L612" s="46"/>
      <c r="M612" s="46"/>
      <c r="N612" s="46"/>
      <c r="O612" s="46"/>
      <c r="P612" s="46"/>
      <c r="Q612" s="123"/>
      <c r="R612" s="24" t="s">
        <v>100</v>
      </c>
    </row>
    <row r="613" spans="1:19" s="148" customFormat="1" ht="24.75" customHeight="1">
      <c r="A613" s="60" t="s">
        <v>135</v>
      </c>
      <c r="B613" s="20">
        <f>C613*1.05</f>
        <v>52.5</v>
      </c>
      <c r="C613" s="13">
        <v>50</v>
      </c>
      <c r="D613" s="14"/>
      <c r="E613" s="28"/>
      <c r="F613" s="28"/>
      <c r="G613" s="28"/>
      <c r="H613" s="47"/>
      <c r="I613" s="46"/>
      <c r="J613" s="46"/>
      <c r="K613" s="46"/>
      <c r="L613" s="46"/>
      <c r="M613" s="46"/>
      <c r="N613" s="46"/>
      <c r="O613" s="46"/>
      <c r="P613" s="46"/>
      <c r="Q613" s="123"/>
      <c r="R613" s="23" t="s">
        <v>38</v>
      </c>
      <c r="S613" s="149">
        <f>C589+C592+C624+C643</f>
        <v>26</v>
      </c>
    </row>
    <row r="614" spans="1:19" s="148" customFormat="1" ht="24.75" customHeight="1">
      <c r="A614" s="19" t="s">
        <v>136</v>
      </c>
      <c r="B614" s="20">
        <v>5</v>
      </c>
      <c r="C614" s="13">
        <v>5</v>
      </c>
      <c r="D614" s="14"/>
      <c r="E614" s="28"/>
      <c r="F614" s="28"/>
      <c r="G614" s="28"/>
      <c r="H614" s="47"/>
      <c r="I614" s="46"/>
      <c r="J614" s="46"/>
      <c r="K614" s="46"/>
      <c r="L614" s="46"/>
      <c r="M614" s="46"/>
      <c r="N614" s="46"/>
      <c r="O614" s="46"/>
      <c r="P614" s="46"/>
      <c r="Q614" s="123"/>
      <c r="R614" s="23" t="s">
        <v>30</v>
      </c>
      <c r="S614" s="149">
        <f>+C634+C606</f>
        <v>11</v>
      </c>
    </row>
    <row r="615" spans="1:19" s="148" customFormat="1" ht="24.75" customHeight="1">
      <c r="A615" s="53" t="s">
        <v>154</v>
      </c>
      <c r="B615" s="51">
        <f>C615*1.35</f>
        <v>2.7</v>
      </c>
      <c r="C615" s="51">
        <v>2</v>
      </c>
      <c r="D615" s="67"/>
      <c r="E615" s="40"/>
      <c r="F615" s="40"/>
      <c r="G615" s="40"/>
      <c r="H615" s="67"/>
      <c r="I615" s="92"/>
      <c r="J615" s="92"/>
      <c r="K615" s="92"/>
      <c r="L615" s="92"/>
      <c r="M615" s="92"/>
      <c r="N615" s="92"/>
      <c r="O615" s="92"/>
      <c r="P615" s="92"/>
      <c r="Q615" s="123"/>
      <c r="R615" s="24" t="s">
        <v>39</v>
      </c>
      <c r="S615" s="149">
        <f>C625</f>
        <v>20</v>
      </c>
    </row>
    <row r="616" spans="1:18" s="148" customFormat="1" ht="24.75" customHeight="1">
      <c r="A616" s="308" t="s">
        <v>189</v>
      </c>
      <c r="B616" s="335"/>
      <c r="C616" s="335"/>
      <c r="D616" s="8">
        <v>250</v>
      </c>
      <c r="E616" s="10">
        <v>3.2</v>
      </c>
      <c r="F616" s="10">
        <v>5.2</v>
      </c>
      <c r="G616" s="10">
        <v>10.3</v>
      </c>
      <c r="H616" s="70">
        <f>E616*4+F616*9+G616*4</f>
        <v>100.80000000000001</v>
      </c>
      <c r="I616" s="11">
        <v>1.96</v>
      </c>
      <c r="J616" s="11">
        <v>0.06</v>
      </c>
      <c r="K616" s="11">
        <v>0.07</v>
      </c>
      <c r="L616" s="11">
        <v>0.4</v>
      </c>
      <c r="M616" s="11">
        <v>18.59</v>
      </c>
      <c r="N616" s="11">
        <v>82.21</v>
      </c>
      <c r="O616" s="11">
        <v>13.23</v>
      </c>
      <c r="P616" s="11">
        <v>0.76</v>
      </c>
      <c r="Q616" s="123"/>
      <c r="R616" s="96" t="s">
        <v>162</v>
      </c>
    </row>
    <row r="617" spans="1:19" s="148" customFormat="1" ht="24.75" customHeight="1" thickBot="1">
      <c r="A617" s="53" t="s">
        <v>57</v>
      </c>
      <c r="B617" s="48">
        <f>C617*1.33</f>
        <v>74.48</v>
      </c>
      <c r="C617" s="13">
        <v>56</v>
      </c>
      <c r="D617" s="47"/>
      <c r="E617" s="28"/>
      <c r="F617" s="28"/>
      <c r="G617" s="28"/>
      <c r="H617" s="14"/>
      <c r="I617" s="89"/>
      <c r="J617" s="89"/>
      <c r="K617" s="89"/>
      <c r="L617" s="89"/>
      <c r="M617" s="89"/>
      <c r="N617" s="89"/>
      <c r="O617" s="89"/>
      <c r="P617" s="89"/>
      <c r="Q617" s="123"/>
      <c r="R617" s="97" t="s">
        <v>141</v>
      </c>
      <c r="S617" s="148">
        <v>3</v>
      </c>
    </row>
    <row r="618" spans="1:19" s="148" customFormat="1" ht="24.75" customHeight="1">
      <c r="A618" s="53" t="s">
        <v>58</v>
      </c>
      <c r="B618" s="48">
        <f>C618*1.43</f>
        <v>80.08</v>
      </c>
      <c r="C618" s="13">
        <v>56</v>
      </c>
      <c r="D618" s="47"/>
      <c r="E618" s="28"/>
      <c r="F618" s="28"/>
      <c r="G618" s="28"/>
      <c r="H618" s="14"/>
      <c r="I618" s="89"/>
      <c r="J618" s="89"/>
      <c r="K618" s="89"/>
      <c r="L618" s="89"/>
      <c r="M618" s="89"/>
      <c r="N618" s="89"/>
      <c r="O618" s="89"/>
      <c r="P618" s="89"/>
      <c r="Q618" s="123"/>
      <c r="R618" s="32" t="s">
        <v>187</v>
      </c>
      <c r="S618" s="32">
        <v>0</v>
      </c>
    </row>
    <row r="619" spans="1:17" s="148" customFormat="1" ht="24.75" customHeight="1">
      <c r="A619" s="53" t="s">
        <v>59</v>
      </c>
      <c r="B619" s="48">
        <f>C619*1.54</f>
        <v>86.24000000000001</v>
      </c>
      <c r="C619" s="13">
        <v>56</v>
      </c>
      <c r="D619" s="47"/>
      <c r="E619" s="28"/>
      <c r="F619" s="28"/>
      <c r="G619" s="28"/>
      <c r="H619" s="14"/>
      <c r="I619" s="89"/>
      <c r="J619" s="89"/>
      <c r="K619" s="89"/>
      <c r="L619" s="89"/>
      <c r="M619" s="89"/>
      <c r="N619" s="89"/>
      <c r="O619" s="89"/>
      <c r="P619" s="89"/>
      <c r="Q619" s="123"/>
    </row>
    <row r="620" spans="1:17" s="148" customFormat="1" ht="24.75" customHeight="1">
      <c r="A620" s="53" t="s">
        <v>60</v>
      </c>
      <c r="B620" s="48">
        <f>C620*1.67</f>
        <v>93.52</v>
      </c>
      <c r="C620" s="13">
        <v>56</v>
      </c>
      <c r="D620" s="47"/>
      <c r="E620" s="28"/>
      <c r="F620" s="28"/>
      <c r="G620" s="28"/>
      <c r="H620" s="14"/>
      <c r="I620" s="89"/>
      <c r="J620" s="89"/>
      <c r="K620" s="89"/>
      <c r="L620" s="89"/>
      <c r="M620" s="89"/>
      <c r="N620" s="89"/>
      <c r="O620" s="89"/>
      <c r="P620" s="89"/>
      <c r="Q620" s="123"/>
    </row>
    <row r="621" spans="1:17" s="148" customFormat="1" ht="24.75" customHeight="1">
      <c r="A621" s="53" t="s">
        <v>61</v>
      </c>
      <c r="B621" s="48">
        <f>C621*1.25</f>
        <v>18.75</v>
      </c>
      <c r="C621" s="13">
        <v>15</v>
      </c>
      <c r="D621" s="47"/>
      <c r="E621" s="28"/>
      <c r="F621" s="28"/>
      <c r="G621" s="28"/>
      <c r="H621" s="14"/>
      <c r="I621" s="89"/>
      <c r="J621" s="89"/>
      <c r="K621" s="89"/>
      <c r="L621" s="89"/>
      <c r="M621" s="89"/>
      <c r="N621" s="89"/>
      <c r="O621" s="89"/>
      <c r="P621" s="89"/>
      <c r="Q621" s="180"/>
    </row>
    <row r="622" spans="1:17" s="148" customFormat="1" ht="24.75" customHeight="1">
      <c r="A622" s="53" t="s">
        <v>53</v>
      </c>
      <c r="B622" s="48">
        <f>C622*1.33</f>
        <v>19.950000000000003</v>
      </c>
      <c r="C622" s="13">
        <v>15</v>
      </c>
      <c r="D622" s="47"/>
      <c r="E622" s="28"/>
      <c r="F622" s="28"/>
      <c r="G622" s="28"/>
      <c r="H622" s="14"/>
      <c r="I622" s="89"/>
      <c r="J622" s="89"/>
      <c r="K622" s="89"/>
      <c r="L622" s="89"/>
      <c r="M622" s="89"/>
      <c r="N622" s="89"/>
      <c r="O622" s="89"/>
      <c r="P622" s="89"/>
      <c r="Q622" s="123"/>
    </row>
    <row r="623" spans="1:17" s="181" customFormat="1" ht="24.75" customHeight="1">
      <c r="A623" s="7" t="s">
        <v>62</v>
      </c>
      <c r="B623" s="20">
        <f>C623*1.19</f>
        <v>22.61</v>
      </c>
      <c r="C623" s="13">
        <v>19</v>
      </c>
      <c r="D623" s="47"/>
      <c r="E623" s="28"/>
      <c r="F623" s="28"/>
      <c r="G623" s="28"/>
      <c r="H623" s="14"/>
      <c r="I623" s="89"/>
      <c r="J623" s="89"/>
      <c r="K623" s="89"/>
      <c r="L623" s="89"/>
      <c r="M623" s="89"/>
      <c r="N623" s="89"/>
      <c r="O623" s="89"/>
      <c r="P623" s="89"/>
      <c r="Q623" s="180"/>
    </row>
    <row r="624" spans="1:17" s="148" customFormat="1" ht="24.75" customHeight="1">
      <c r="A624" s="60" t="s">
        <v>49</v>
      </c>
      <c r="B624" s="14">
        <v>4</v>
      </c>
      <c r="C624" s="14">
        <v>4</v>
      </c>
      <c r="D624" s="47"/>
      <c r="E624" s="28"/>
      <c r="F624" s="28"/>
      <c r="G624" s="28"/>
      <c r="H624" s="14"/>
      <c r="I624" s="169"/>
      <c r="J624" s="169"/>
      <c r="K624" s="169"/>
      <c r="L624" s="169"/>
      <c r="M624" s="169"/>
      <c r="N624" s="169"/>
      <c r="O624" s="169"/>
      <c r="P624" s="169"/>
      <c r="Q624" s="123"/>
    </row>
    <row r="625" spans="1:17" s="148" customFormat="1" ht="24.75" customHeight="1">
      <c r="A625" s="7" t="s">
        <v>89</v>
      </c>
      <c r="B625" s="13">
        <v>20</v>
      </c>
      <c r="C625" s="13">
        <v>20</v>
      </c>
      <c r="D625" s="47"/>
      <c r="E625" s="28"/>
      <c r="F625" s="28"/>
      <c r="G625" s="28"/>
      <c r="H625" s="14"/>
      <c r="I625" s="89"/>
      <c r="J625" s="89"/>
      <c r="K625" s="89"/>
      <c r="L625" s="89"/>
      <c r="M625" s="89"/>
      <c r="N625" s="89"/>
      <c r="O625" s="89"/>
      <c r="P625" s="89"/>
      <c r="Q625" s="123"/>
    </row>
    <row r="626" spans="1:17" s="148" customFormat="1" ht="24.75" customHeight="1">
      <c r="A626" s="53" t="s">
        <v>154</v>
      </c>
      <c r="B626" s="51">
        <f>C626*1.35</f>
        <v>2.7</v>
      </c>
      <c r="C626" s="51">
        <v>2</v>
      </c>
      <c r="D626" s="67"/>
      <c r="E626" s="40"/>
      <c r="F626" s="40"/>
      <c r="G626" s="40"/>
      <c r="H626" s="67"/>
      <c r="I626" s="92"/>
      <c r="J626" s="92"/>
      <c r="K626" s="92"/>
      <c r="L626" s="92"/>
      <c r="M626" s="92"/>
      <c r="N626" s="92"/>
      <c r="O626" s="92"/>
      <c r="P626" s="92"/>
      <c r="Q626" s="123"/>
    </row>
    <row r="627" spans="1:17" s="148" customFormat="1" ht="24.75" customHeight="1">
      <c r="A627" s="53" t="s">
        <v>190</v>
      </c>
      <c r="B627" s="51">
        <v>0.1</v>
      </c>
      <c r="C627" s="51">
        <v>0.1</v>
      </c>
      <c r="D627" s="67"/>
      <c r="E627" s="40"/>
      <c r="F627" s="40"/>
      <c r="G627" s="40"/>
      <c r="H627" s="67"/>
      <c r="I627" s="92"/>
      <c r="J627" s="92"/>
      <c r="K627" s="92"/>
      <c r="L627" s="92"/>
      <c r="M627" s="92"/>
      <c r="N627" s="92"/>
      <c r="O627" s="92"/>
      <c r="P627" s="92"/>
      <c r="Q627" s="123"/>
    </row>
    <row r="628" spans="1:17" s="148" customFormat="1" ht="24.75" customHeight="1">
      <c r="A628" s="330" t="s">
        <v>116</v>
      </c>
      <c r="B628" s="330"/>
      <c r="C628" s="330"/>
      <c r="D628" s="240">
        <v>100</v>
      </c>
      <c r="E628" s="72">
        <v>12.1</v>
      </c>
      <c r="F628" s="72">
        <v>11</v>
      </c>
      <c r="G628" s="72">
        <v>4.1</v>
      </c>
      <c r="H628" s="8">
        <f>E628*4+F628*9+G628*4</f>
        <v>163.8</v>
      </c>
      <c r="I628" s="11">
        <v>1.5</v>
      </c>
      <c r="J628" s="11">
        <v>0.0625</v>
      </c>
      <c r="K628" s="11">
        <v>0.01</v>
      </c>
      <c r="L628" s="11">
        <v>0.7</v>
      </c>
      <c r="M628" s="11">
        <v>40</v>
      </c>
      <c r="N628" s="11">
        <v>158</v>
      </c>
      <c r="O628" s="11">
        <v>19.33</v>
      </c>
      <c r="P628" s="11">
        <v>2.2</v>
      </c>
      <c r="Q628" s="123"/>
    </row>
    <row r="629" spans="1:17" s="148" customFormat="1" ht="24.75" customHeight="1">
      <c r="A629" s="50" t="s">
        <v>55</v>
      </c>
      <c r="B629" s="39">
        <f>C629*1.36</f>
        <v>88.4</v>
      </c>
      <c r="C629" s="48">
        <v>65</v>
      </c>
      <c r="D629" s="67"/>
      <c r="E629" s="40"/>
      <c r="F629" s="40"/>
      <c r="G629" s="40"/>
      <c r="H629" s="67"/>
      <c r="I629" s="89"/>
      <c r="J629" s="89"/>
      <c r="K629" s="89"/>
      <c r="L629" s="89"/>
      <c r="M629" s="89"/>
      <c r="N629" s="89"/>
      <c r="O629" s="89"/>
      <c r="P629" s="89"/>
      <c r="Q629" s="180"/>
    </row>
    <row r="630" spans="1:17" s="148" customFormat="1" ht="24.75" customHeight="1">
      <c r="A630" s="50" t="s">
        <v>56</v>
      </c>
      <c r="B630" s="39">
        <f>C630*1.18</f>
        <v>76.7</v>
      </c>
      <c r="C630" s="48">
        <v>65</v>
      </c>
      <c r="D630" s="67"/>
      <c r="E630" s="40"/>
      <c r="F630" s="40"/>
      <c r="G630" s="40"/>
      <c r="H630" s="40"/>
      <c r="I630" s="89"/>
      <c r="J630" s="89"/>
      <c r="K630" s="89"/>
      <c r="L630" s="89"/>
      <c r="M630" s="89"/>
      <c r="N630" s="89"/>
      <c r="O630" s="89"/>
      <c r="P630" s="89"/>
      <c r="Q630" s="123"/>
    </row>
    <row r="631" spans="1:17" s="148" customFormat="1" ht="24.75" customHeight="1">
      <c r="A631" s="85" t="s">
        <v>157</v>
      </c>
      <c r="B631" s="57">
        <f>C631</f>
        <v>65</v>
      </c>
      <c r="C631" s="48">
        <v>65</v>
      </c>
      <c r="D631" s="143"/>
      <c r="E631" s="10"/>
      <c r="F631" s="40"/>
      <c r="G631" s="40"/>
      <c r="H631" s="67"/>
      <c r="I631" s="119"/>
      <c r="J631" s="119"/>
      <c r="K631" s="119"/>
      <c r="L631" s="119"/>
      <c r="M631" s="119"/>
      <c r="N631" s="119"/>
      <c r="O631" s="119"/>
      <c r="P631" s="119"/>
      <c r="Q631" s="123"/>
    </row>
    <row r="632" spans="1:20" s="148" customFormat="1" ht="24.75" customHeight="1">
      <c r="A632" s="65" t="s">
        <v>155</v>
      </c>
      <c r="B632" s="64"/>
      <c r="C632" s="64">
        <v>40</v>
      </c>
      <c r="D632" s="143"/>
      <c r="E632" s="10"/>
      <c r="F632" s="40"/>
      <c r="G632" s="40"/>
      <c r="H632" s="67"/>
      <c r="I632" s="119"/>
      <c r="J632" s="119"/>
      <c r="K632" s="119"/>
      <c r="L632" s="119"/>
      <c r="M632" s="119"/>
      <c r="N632" s="119"/>
      <c r="O632" s="119"/>
      <c r="P632" s="119"/>
      <c r="Q632" s="123"/>
      <c r="T632" s="181"/>
    </row>
    <row r="633" spans="1:17" s="148" customFormat="1" ht="24.75" customHeight="1">
      <c r="A633" s="53" t="s">
        <v>62</v>
      </c>
      <c r="B633" s="48">
        <f>C633*1.19</f>
        <v>34.51</v>
      </c>
      <c r="C633" s="48">
        <v>29</v>
      </c>
      <c r="D633" s="67"/>
      <c r="E633" s="40"/>
      <c r="F633" s="40"/>
      <c r="G633" s="40"/>
      <c r="H633" s="40"/>
      <c r="I633" s="89"/>
      <c r="J633" s="89"/>
      <c r="K633" s="89"/>
      <c r="L633" s="89"/>
      <c r="M633" s="89"/>
      <c r="N633" s="89"/>
      <c r="O633" s="89"/>
      <c r="P633" s="89"/>
      <c r="Q633" s="123"/>
    </row>
    <row r="634" spans="1:17" s="148" customFormat="1" ht="24.75" customHeight="1">
      <c r="A634" s="53" t="s">
        <v>54</v>
      </c>
      <c r="B634" s="48">
        <v>6</v>
      </c>
      <c r="C634" s="48">
        <v>6</v>
      </c>
      <c r="D634" s="67"/>
      <c r="E634" s="40"/>
      <c r="F634" s="40"/>
      <c r="G634" s="40"/>
      <c r="H634" s="67"/>
      <c r="I634" s="89"/>
      <c r="J634" s="89"/>
      <c r="K634" s="89"/>
      <c r="L634" s="89"/>
      <c r="M634" s="89"/>
      <c r="N634" s="89"/>
      <c r="O634" s="89"/>
      <c r="P634" s="89"/>
      <c r="Q634" s="123"/>
    </row>
    <row r="635" spans="1:17" s="148" customFormat="1" ht="24.75" customHeight="1">
      <c r="A635" s="53" t="s">
        <v>255</v>
      </c>
      <c r="B635" s="48"/>
      <c r="C635" s="48">
        <v>20</v>
      </c>
      <c r="D635" s="67"/>
      <c r="E635" s="40"/>
      <c r="F635" s="40"/>
      <c r="G635" s="40"/>
      <c r="H635" s="67"/>
      <c r="I635" s="89"/>
      <c r="J635" s="89"/>
      <c r="K635" s="89"/>
      <c r="L635" s="89"/>
      <c r="M635" s="89"/>
      <c r="N635" s="89"/>
      <c r="O635" s="89"/>
      <c r="P635" s="89"/>
      <c r="Q635" s="123"/>
    </row>
    <row r="636" spans="1:20" s="181" customFormat="1" ht="24.75" customHeight="1">
      <c r="A636" s="65" t="s">
        <v>254</v>
      </c>
      <c r="B636" s="64"/>
      <c r="C636" s="64">
        <v>60</v>
      </c>
      <c r="D636" s="143"/>
      <c r="E636" s="10"/>
      <c r="F636" s="40"/>
      <c r="G636" s="40"/>
      <c r="H636" s="67"/>
      <c r="I636" s="119"/>
      <c r="J636" s="119"/>
      <c r="K636" s="119"/>
      <c r="L636" s="119"/>
      <c r="M636" s="119"/>
      <c r="N636" s="119"/>
      <c r="O636" s="119"/>
      <c r="P636" s="119"/>
      <c r="Q636" s="180"/>
      <c r="R636" s="148"/>
      <c r="S636" s="148"/>
      <c r="T636" s="148"/>
    </row>
    <row r="637" spans="1:17" s="148" customFormat="1" ht="24.75" customHeight="1">
      <c r="A637" s="53" t="s">
        <v>67</v>
      </c>
      <c r="B637" s="56">
        <v>4.8</v>
      </c>
      <c r="C637" s="56">
        <v>4.8</v>
      </c>
      <c r="D637" s="67"/>
      <c r="E637" s="40"/>
      <c r="F637" s="40"/>
      <c r="G637" s="40"/>
      <c r="H637" s="40"/>
      <c r="I637" s="80"/>
      <c r="J637" s="80"/>
      <c r="K637" s="80"/>
      <c r="L637" s="80"/>
      <c r="M637" s="80"/>
      <c r="N637" s="80"/>
      <c r="O637" s="80"/>
      <c r="P637" s="80"/>
      <c r="Q637" s="123"/>
    </row>
    <row r="638" spans="1:17" s="148" customFormat="1" ht="24.75" customHeight="1">
      <c r="A638" s="53" t="s">
        <v>82</v>
      </c>
      <c r="B638" s="48">
        <v>50</v>
      </c>
      <c r="C638" s="48">
        <v>50</v>
      </c>
      <c r="D638" s="67"/>
      <c r="E638" s="40"/>
      <c r="F638" s="40"/>
      <c r="G638" s="40"/>
      <c r="H638" s="40"/>
      <c r="I638" s="80"/>
      <c r="J638" s="80"/>
      <c r="K638" s="80"/>
      <c r="L638" s="80"/>
      <c r="M638" s="80"/>
      <c r="N638" s="80"/>
      <c r="O638" s="80"/>
      <c r="P638" s="80"/>
      <c r="Q638" s="123"/>
    </row>
    <row r="639" spans="1:17" s="148" customFormat="1" ht="24.75" customHeight="1">
      <c r="A639" s="65" t="s">
        <v>63</v>
      </c>
      <c r="B639" s="67">
        <v>10</v>
      </c>
      <c r="C639" s="67">
        <v>10</v>
      </c>
      <c r="D639" s="67"/>
      <c r="E639" s="40"/>
      <c r="F639" s="40"/>
      <c r="G639" s="40"/>
      <c r="H639" s="40"/>
      <c r="I639" s="89"/>
      <c r="J639" s="89"/>
      <c r="K639" s="89"/>
      <c r="L639" s="89"/>
      <c r="M639" s="89"/>
      <c r="N639" s="89"/>
      <c r="O639" s="89"/>
      <c r="P639" s="89"/>
      <c r="Q639" s="123"/>
    </row>
    <row r="640" spans="1:17" s="148" customFormat="1" ht="24.75" customHeight="1">
      <c r="A640" s="308" t="s">
        <v>147</v>
      </c>
      <c r="B640" s="308"/>
      <c r="C640" s="308"/>
      <c r="D640" s="143">
        <v>180</v>
      </c>
      <c r="E640" s="10">
        <v>3.5</v>
      </c>
      <c r="F640" s="10">
        <v>5.5</v>
      </c>
      <c r="G640" s="10">
        <v>28.3</v>
      </c>
      <c r="H640" s="8">
        <f>G640*4+F640*9+E640*4</f>
        <v>176.7</v>
      </c>
      <c r="I640" s="11">
        <v>0</v>
      </c>
      <c r="J640" s="11">
        <v>0.168</v>
      </c>
      <c r="K640" s="11">
        <v>0.24</v>
      </c>
      <c r="L640" s="11">
        <v>0.6</v>
      </c>
      <c r="M640" s="11">
        <v>11.915999999999999</v>
      </c>
      <c r="N640" s="11">
        <v>168.672</v>
      </c>
      <c r="O640" s="11">
        <v>25.644000000000002</v>
      </c>
      <c r="P640" s="11">
        <v>1.692</v>
      </c>
      <c r="Q640" s="123"/>
    </row>
    <row r="641" spans="1:17" s="148" customFormat="1" ht="24.75" customHeight="1">
      <c r="A641" s="7" t="s">
        <v>64</v>
      </c>
      <c r="B641" s="13">
        <v>45</v>
      </c>
      <c r="C641" s="13">
        <v>45</v>
      </c>
      <c r="D641" s="14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123"/>
    </row>
    <row r="642" spans="1:18" s="148" customFormat="1" ht="24.75" customHeight="1">
      <c r="A642" s="7" t="s">
        <v>82</v>
      </c>
      <c r="B642" s="13">
        <v>144</v>
      </c>
      <c r="C642" s="13">
        <v>144</v>
      </c>
      <c r="D642" s="14"/>
      <c r="E642" s="28"/>
      <c r="F642" s="28"/>
      <c r="G642" s="28"/>
      <c r="H642" s="14"/>
      <c r="I642" s="14"/>
      <c r="J642" s="14"/>
      <c r="K642" s="14"/>
      <c r="L642" s="14"/>
      <c r="M642" s="14"/>
      <c r="N642" s="14"/>
      <c r="O642" s="14"/>
      <c r="P642" s="14"/>
      <c r="Q642" s="123"/>
      <c r="R642" s="148" t="s">
        <v>20</v>
      </c>
    </row>
    <row r="643" spans="1:19" s="148" customFormat="1" ht="24.75" customHeight="1">
      <c r="A643" s="60" t="s">
        <v>49</v>
      </c>
      <c r="B643" s="14">
        <v>7</v>
      </c>
      <c r="C643" s="14">
        <v>7</v>
      </c>
      <c r="D643" s="14"/>
      <c r="E643" s="28"/>
      <c r="F643" s="28"/>
      <c r="G643" s="28"/>
      <c r="H643" s="14"/>
      <c r="I643" s="46"/>
      <c r="J643" s="46"/>
      <c r="K643" s="46"/>
      <c r="L643" s="46"/>
      <c r="M643" s="46"/>
      <c r="N643" s="46"/>
      <c r="O643" s="46"/>
      <c r="P643" s="46"/>
      <c r="Q643" s="123"/>
      <c r="R643" s="23" t="s">
        <v>40</v>
      </c>
      <c r="S643" s="148">
        <f>D746++D672</f>
        <v>70</v>
      </c>
    </row>
    <row r="644" spans="1:19" s="148" customFormat="1" ht="24.75" customHeight="1">
      <c r="A644" s="211" t="s">
        <v>246</v>
      </c>
      <c r="B644" s="143">
        <v>200</v>
      </c>
      <c r="C644" s="143">
        <v>200</v>
      </c>
      <c r="D644" s="143">
        <v>200</v>
      </c>
      <c r="E644" s="10">
        <v>0.5</v>
      </c>
      <c r="F644" s="10">
        <v>0.2</v>
      </c>
      <c r="G644" s="10">
        <v>22</v>
      </c>
      <c r="H644" s="8">
        <f>G644*4+F644*9+E644*4</f>
        <v>91.8</v>
      </c>
      <c r="I644" s="11">
        <v>4.444444444444445</v>
      </c>
      <c r="J644" s="11">
        <v>0.022222222222222223</v>
      </c>
      <c r="K644" s="11">
        <v>0</v>
      </c>
      <c r="L644" s="11">
        <v>1</v>
      </c>
      <c r="M644" s="11">
        <v>18.88888888888889</v>
      </c>
      <c r="N644" s="11">
        <v>27.77777777777778</v>
      </c>
      <c r="O644" s="11">
        <v>12.222222222222221</v>
      </c>
      <c r="P644" s="11">
        <v>0.3333333333333333</v>
      </c>
      <c r="Q644" s="123"/>
      <c r="R644" s="24" t="s">
        <v>41</v>
      </c>
      <c r="S644" s="149">
        <f>C666++D744+C721+C661+C717</f>
        <v>117</v>
      </c>
    </row>
    <row r="645" spans="1:20" s="148" customFormat="1" ht="24.75" customHeight="1">
      <c r="A645" s="312" t="s">
        <v>320</v>
      </c>
      <c r="B645" s="312"/>
      <c r="C645" s="312"/>
      <c r="D645" s="240">
        <v>200</v>
      </c>
      <c r="E645" s="72">
        <v>0.1</v>
      </c>
      <c r="F645" s="72">
        <v>0</v>
      </c>
      <c r="G645" s="72">
        <v>23</v>
      </c>
      <c r="H645" s="70">
        <f>E645*4+F645*9+G645*4</f>
        <v>92.4</v>
      </c>
      <c r="I645" s="11">
        <v>20</v>
      </c>
      <c r="J645" s="11">
        <v>1</v>
      </c>
      <c r="K645" s="11">
        <v>0</v>
      </c>
      <c r="L645" s="11">
        <v>0</v>
      </c>
      <c r="M645" s="11">
        <v>55</v>
      </c>
      <c r="N645" s="11">
        <v>82</v>
      </c>
      <c r="O645" s="11">
        <v>28</v>
      </c>
      <c r="P645" s="11">
        <v>1.5</v>
      </c>
      <c r="Q645" s="123"/>
      <c r="R645" s="24" t="s">
        <v>97</v>
      </c>
      <c r="S645" s="149">
        <f>+C657</f>
        <v>14</v>
      </c>
      <c r="T645" s="181"/>
    </row>
    <row r="646" spans="1:19" s="148" customFormat="1" ht="24.75" customHeight="1">
      <c r="A646" s="308" t="s">
        <v>127</v>
      </c>
      <c r="B646" s="308"/>
      <c r="C646" s="308"/>
      <c r="D646" s="143">
        <v>50</v>
      </c>
      <c r="E646" s="10">
        <v>3.7999999999999994</v>
      </c>
      <c r="F646" s="10">
        <v>0.4</v>
      </c>
      <c r="G646" s="10">
        <v>24.6</v>
      </c>
      <c r="H646" s="8">
        <v>117.5</v>
      </c>
      <c r="I646" s="11">
        <v>0</v>
      </c>
      <c r="J646" s="11">
        <v>0.05500000000000001</v>
      </c>
      <c r="K646" s="11">
        <v>0</v>
      </c>
      <c r="L646" s="11">
        <v>0.55</v>
      </c>
      <c r="M646" s="11">
        <v>10</v>
      </c>
      <c r="N646" s="11">
        <v>32.5</v>
      </c>
      <c r="O646" s="11">
        <v>7</v>
      </c>
      <c r="P646" s="11">
        <v>0.55</v>
      </c>
      <c r="Q646" s="123"/>
      <c r="R646" s="25" t="s">
        <v>98</v>
      </c>
      <c r="S646" s="181"/>
    </row>
    <row r="647" spans="1:19" s="148" customFormat="1" ht="24.75" customHeight="1">
      <c r="A647" s="308" t="s">
        <v>119</v>
      </c>
      <c r="B647" s="308"/>
      <c r="C647" s="308"/>
      <c r="D647" s="143">
        <v>50</v>
      </c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23"/>
      <c r="R647" s="25" t="s">
        <v>184</v>
      </c>
      <c r="S647" s="181"/>
    </row>
    <row r="648" spans="1:19" s="148" customFormat="1" ht="24.75" customHeight="1">
      <c r="A648" s="316" t="s">
        <v>40</v>
      </c>
      <c r="B648" s="331"/>
      <c r="C648" s="331"/>
      <c r="D648" s="143">
        <v>50</v>
      </c>
      <c r="E648" s="10">
        <v>3.3</v>
      </c>
      <c r="F648" s="10">
        <v>0.5999999999999999</v>
      </c>
      <c r="G648" s="10">
        <v>16.699999999999996</v>
      </c>
      <c r="H648" s="8">
        <v>85.39999999999998</v>
      </c>
      <c r="I648" s="11">
        <v>0</v>
      </c>
      <c r="J648" s="11">
        <v>0.08333333333333334</v>
      </c>
      <c r="K648" s="11">
        <v>0</v>
      </c>
      <c r="L648" s="11">
        <v>0.8</v>
      </c>
      <c r="M648" s="11">
        <v>17.5</v>
      </c>
      <c r="N648" s="11">
        <v>77.5</v>
      </c>
      <c r="O648" s="11">
        <v>20.499999999999996</v>
      </c>
      <c r="P648" s="11">
        <v>0.65</v>
      </c>
      <c r="Q648" s="123"/>
      <c r="R648" s="24" t="s">
        <v>29</v>
      </c>
      <c r="S648" s="149">
        <f>C704+C737</f>
        <v>267</v>
      </c>
    </row>
    <row r="649" spans="1:19" s="148" customFormat="1" ht="24.75" customHeight="1">
      <c r="A649" s="325" t="s">
        <v>26</v>
      </c>
      <c r="B649" s="326"/>
      <c r="C649" s="326"/>
      <c r="D649" s="326"/>
      <c r="E649" s="30">
        <f aca="true" t="shared" si="26" ref="E649:P649">E583+E600</f>
        <v>43.76285714285714</v>
      </c>
      <c r="F649" s="30">
        <f t="shared" si="26"/>
        <v>49.33999999999999</v>
      </c>
      <c r="G649" s="30">
        <f t="shared" si="26"/>
        <v>240.57999999999998</v>
      </c>
      <c r="H649" s="30">
        <f t="shared" si="26"/>
        <v>1582.3714285714286</v>
      </c>
      <c r="I649" s="30">
        <f t="shared" si="26"/>
        <v>42.10444444444445</v>
      </c>
      <c r="J649" s="30">
        <f t="shared" si="26"/>
        <v>1.7522936507936508</v>
      </c>
      <c r="K649" s="30">
        <f t="shared" si="26"/>
        <v>0.52</v>
      </c>
      <c r="L649" s="30">
        <f t="shared" si="26"/>
        <v>8.718714285714285</v>
      </c>
      <c r="M649" s="30">
        <f t="shared" si="26"/>
        <v>703.2282222222223</v>
      </c>
      <c r="N649" s="30">
        <f t="shared" si="26"/>
        <v>1236.8740634920634</v>
      </c>
      <c r="O649" s="30">
        <f t="shared" si="26"/>
        <v>214.43193650793648</v>
      </c>
      <c r="P649" s="30">
        <f t="shared" si="26"/>
        <v>11.442</v>
      </c>
      <c r="Q649" s="123"/>
      <c r="R649" s="24" t="s">
        <v>31</v>
      </c>
      <c r="S649" s="149">
        <f>+C705+C707+C709</f>
        <v>22</v>
      </c>
    </row>
    <row r="650" spans="1:19" s="148" customFormat="1" ht="24.75" customHeight="1">
      <c r="A650" s="329" t="s">
        <v>20</v>
      </c>
      <c r="B650" s="329"/>
      <c r="C650" s="329"/>
      <c r="D650" s="329"/>
      <c r="E650" s="329"/>
      <c r="F650" s="329"/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123"/>
      <c r="R650" s="24" t="s">
        <v>28</v>
      </c>
      <c r="S650" s="148">
        <f>+C671</f>
        <v>5</v>
      </c>
    </row>
    <row r="651" spans="1:18" s="148" customFormat="1" ht="24.75" customHeight="1">
      <c r="A651" s="311" t="s">
        <v>1</v>
      </c>
      <c r="B651" s="319" t="s">
        <v>2</v>
      </c>
      <c r="C651" s="319" t="s">
        <v>3</v>
      </c>
      <c r="D651" s="334" t="s">
        <v>4</v>
      </c>
      <c r="E651" s="334"/>
      <c r="F651" s="334"/>
      <c r="G651" s="334"/>
      <c r="H651" s="334"/>
      <c r="I651" s="318" t="s">
        <v>215</v>
      </c>
      <c r="J651" s="318"/>
      <c r="K651" s="318"/>
      <c r="L651" s="318"/>
      <c r="M651" s="318" t="s">
        <v>220</v>
      </c>
      <c r="N651" s="318"/>
      <c r="O651" s="318"/>
      <c r="P651" s="318"/>
      <c r="Q651" s="123"/>
      <c r="R651" s="24" t="s">
        <v>32</v>
      </c>
    </row>
    <row r="652" spans="1:19" s="148" customFormat="1" ht="24.75" customHeight="1">
      <c r="A652" s="311"/>
      <c r="B652" s="311"/>
      <c r="C652" s="311"/>
      <c r="D652" s="226" t="s">
        <v>5</v>
      </c>
      <c r="E652" s="227" t="s">
        <v>6</v>
      </c>
      <c r="F652" s="227" t="s">
        <v>7</v>
      </c>
      <c r="G652" s="227" t="s">
        <v>8</v>
      </c>
      <c r="H652" s="228" t="s">
        <v>9</v>
      </c>
      <c r="I652" s="261" t="s">
        <v>216</v>
      </c>
      <c r="J652" s="261" t="s">
        <v>217</v>
      </c>
      <c r="K652" s="241" t="s">
        <v>218</v>
      </c>
      <c r="L652" s="241" t="s">
        <v>219</v>
      </c>
      <c r="M652" s="161" t="s">
        <v>221</v>
      </c>
      <c r="N652" s="161" t="s">
        <v>222</v>
      </c>
      <c r="O652" s="161" t="s">
        <v>223</v>
      </c>
      <c r="P652" s="161" t="s">
        <v>224</v>
      </c>
      <c r="Q652" s="123"/>
      <c r="R652" s="24" t="s">
        <v>83</v>
      </c>
      <c r="S652" s="148">
        <f>D743</f>
        <v>200</v>
      </c>
    </row>
    <row r="653" spans="1:19" s="148" customFormat="1" ht="24.75" customHeight="1">
      <c r="A653" s="325" t="s">
        <v>10</v>
      </c>
      <c r="B653" s="325"/>
      <c r="C653" s="325"/>
      <c r="D653" s="325"/>
      <c r="E653" s="44">
        <f>E654+E665++E668+E672</f>
        <v>30.020000000000003</v>
      </c>
      <c r="F653" s="44">
        <f aca="true" t="shared" si="27" ref="F653:P653">F654+F665++F668+F672</f>
        <v>24.84</v>
      </c>
      <c r="G653" s="44">
        <f t="shared" si="27"/>
        <v>75.68</v>
      </c>
      <c r="H653" s="44">
        <f t="shared" si="27"/>
        <v>647</v>
      </c>
      <c r="I653" s="44">
        <f t="shared" si="27"/>
        <v>2.7545098039215685</v>
      </c>
      <c r="J653" s="44">
        <f t="shared" si="27"/>
        <v>0.16423529411764706</v>
      </c>
      <c r="K653" s="44">
        <f t="shared" si="27"/>
        <v>0.2862745098039216</v>
      </c>
      <c r="L653" s="44">
        <f t="shared" si="27"/>
        <v>1.0484313725490195</v>
      </c>
      <c r="M653" s="44">
        <f t="shared" si="27"/>
        <v>596.6166666666667</v>
      </c>
      <c r="N653" s="44">
        <f t="shared" si="27"/>
        <v>638.6233333333333</v>
      </c>
      <c r="O653" s="44">
        <f t="shared" si="27"/>
        <v>62.13490196078432</v>
      </c>
      <c r="P653" s="44">
        <f t="shared" si="27"/>
        <v>2.3072549019607846</v>
      </c>
      <c r="Q653" s="123"/>
      <c r="R653" s="24" t="s">
        <v>27</v>
      </c>
      <c r="S653" s="149">
        <f>C670++B659</f>
        <v>21</v>
      </c>
    </row>
    <row r="654" spans="1:18" s="148" customFormat="1" ht="24.75" customHeight="1">
      <c r="A654" s="309" t="s">
        <v>263</v>
      </c>
      <c r="B654" s="309"/>
      <c r="C654" s="309"/>
      <c r="D654" s="143" t="s">
        <v>245</v>
      </c>
      <c r="E654" s="10">
        <v>23.2</v>
      </c>
      <c r="F654" s="10">
        <v>18.7</v>
      </c>
      <c r="G654" s="10">
        <v>44</v>
      </c>
      <c r="H654" s="8">
        <f>E654*4+F654*9+G654*4</f>
        <v>437.09999999999997</v>
      </c>
      <c r="I654" s="11">
        <v>0.6211764705882353</v>
      </c>
      <c r="J654" s="11">
        <v>0.08823529411764706</v>
      </c>
      <c r="K654" s="11">
        <v>0.11294117647058825</v>
      </c>
      <c r="L654" s="11">
        <v>0.691764705882353</v>
      </c>
      <c r="M654" s="11">
        <v>340.56</v>
      </c>
      <c r="N654" s="11">
        <v>400.59</v>
      </c>
      <c r="O654" s="11">
        <v>42.26823529411765</v>
      </c>
      <c r="P654" s="11">
        <v>0.7905882352941178</v>
      </c>
      <c r="Q654" s="123"/>
      <c r="R654" s="24" t="s">
        <v>33</v>
      </c>
    </row>
    <row r="655" spans="1:18" s="148" customFormat="1" ht="24.75" customHeight="1">
      <c r="A655" s="53" t="s">
        <v>74</v>
      </c>
      <c r="B655" s="64">
        <v>161</v>
      </c>
      <c r="C655" s="64">
        <v>159</v>
      </c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123"/>
      <c r="R655" s="23" t="s">
        <v>185</v>
      </c>
    </row>
    <row r="656" spans="1:19" s="148" customFormat="1" ht="24.75" customHeight="1">
      <c r="A656" s="53" t="s">
        <v>66</v>
      </c>
      <c r="B656" s="64">
        <v>11</v>
      </c>
      <c r="C656" s="64">
        <v>11</v>
      </c>
      <c r="D656" s="67"/>
      <c r="E656" s="10"/>
      <c r="F656" s="65"/>
      <c r="G656" s="40"/>
      <c r="H656" s="64"/>
      <c r="I656" s="10"/>
      <c r="J656" s="10"/>
      <c r="K656" s="10"/>
      <c r="L656" s="10"/>
      <c r="M656" s="10"/>
      <c r="N656" s="10"/>
      <c r="O656" s="10"/>
      <c r="P656" s="10"/>
      <c r="Q656" s="123"/>
      <c r="R656" s="24" t="s">
        <v>34</v>
      </c>
      <c r="S656" s="181">
        <f>C669</f>
        <v>0.5</v>
      </c>
    </row>
    <row r="657" spans="1:19" s="148" customFormat="1" ht="24.75" customHeight="1">
      <c r="A657" s="53" t="s">
        <v>101</v>
      </c>
      <c r="B657" s="64">
        <v>14</v>
      </c>
      <c r="C657" s="64">
        <v>14</v>
      </c>
      <c r="D657" s="67"/>
      <c r="E657" s="67"/>
      <c r="F657" s="67"/>
      <c r="G657" s="67"/>
      <c r="H657" s="64"/>
      <c r="I657" s="67"/>
      <c r="J657" s="67"/>
      <c r="K657" s="67"/>
      <c r="L657" s="67"/>
      <c r="M657" s="67"/>
      <c r="N657" s="67"/>
      <c r="O657" s="67"/>
      <c r="P657" s="67"/>
      <c r="Q657" s="123"/>
      <c r="R657" s="24" t="s">
        <v>99</v>
      </c>
      <c r="S657" s="149"/>
    </row>
    <row r="658" spans="1:19" s="148" customFormat="1" ht="24.75" customHeight="1">
      <c r="A658" s="7" t="s">
        <v>89</v>
      </c>
      <c r="B658" s="64">
        <v>5</v>
      </c>
      <c r="C658" s="64">
        <v>5</v>
      </c>
      <c r="D658" s="67"/>
      <c r="E658" s="67"/>
      <c r="F658" s="60"/>
      <c r="G658" s="64"/>
      <c r="H658" s="64"/>
      <c r="I658" s="92"/>
      <c r="J658" s="92"/>
      <c r="K658" s="92"/>
      <c r="L658" s="92"/>
      <c r="M658" s="92"/>
      <c r="N658" s="92"/>
      <c r="O658" s="92"/>
      <c r="P658" s="92"/>
      <c r="Q658" s="123"/>
      <c r="R658" s="23" t="s">
        <v>84</v>
      </c>
      <c r="S658" s="149">
        <f>+C699</f>
        <v>26</v>
      </c>
    </row>
    <row r="659" spans="1:18" s="148" customFormat="1" ht="24.75" customHeight="1">
      <c r="A659" s="53" t="s">
        <v>48</v>
      </c>
      <c r="B659" s="64">
        <v>6</v>
      </c>
      <c r="C659" s="64">
        <v>6</v>
      </c>
      <c r="D659" s="67"/>
      <c r="E659" s="67"/>
      <c r="F659" s="65"/>
      <c r="G659" s="64"/>
      <c r="H659" s="64"/>
      <c r="I659" s="92"/>
      <c r="J659" s="92"/>
      <c r="K659" s="92"/>
      <c r="L659" s="92"/>
      <c r="M659" s="92"/>
      <c r="N659" s="92"/>
      <c r="O659" s="92"/>
      <c r="P659" s="92"/>
      <c r="Q659" s="123"/>
      <c r="R659" s="23" t="s">
        <v>85</v>
      </c>
    </row>
    <row r="660" spans="1:19" s="148" customFormat="1" ht="24.75" customHeight="1">
      <c r="A660" s="65" t="s">
        <v>63</v>
      </c>
      <c r="B660" s="64">
        <v>6</v>
      </c>
      <c r="C660" s="64">
        <v>6</v>
      </c>
      <c r="D660" s="67"/>
      <c r="E660" s="67"/>
      <c r="F660" s="65"/>
      <c r="G660" s="64"/>
      <c r="H660" s="64"/>
      <c r="I660" s="92"/>
      <c r="J660" s="92"/>
      <c r="K660" s="92"/>
      <c r="L660" s="92"/>
      <c r="M660" s="92"/>
      <c r="N660" s="92"/>
      <c r="O660" s="92"/>
      <c r="P660" s="92"/>
      <c r="Q660" s="123"/>
      <c r="R660" s="24" t="s">
        <v>35</v>
      </c>
      <c r="S660" s="192">
        <f>C712</f>
        <v>112</v>
      </c>
    </row>
    <row r="661" spans="1:18" s="148" customFormat="1" ht="24.75" customHeight="1">
      <c r="A661" s="53" t="s">
        <v>80</v>
      </c>
      <c r="B661" s="47">
        <v>7</v>
      </c>
      <c r="C661" s="47">
        <v>7</v>
      </c>
      <c r="D661" s="67"/>
      <c r="E661" s="67"/>
      <c r="F661" s="65"/>
      <c r="G661" s="47"/>
      <c r="H661" s="47"/>
      <c r="I661" s="92"/>
      <c r="J661" s="92"/>
      <c r="K661" s="92"/>
      <c r="L661" s="92"/>
      <c r="M661" s="92"/>
      <c r="N661" s="92"/>
      <c r="O661" s="92"/>
      <c r="P661" s="92"/>
      <c r="Q661" s="123"/>
      <c r="R661" s="95" t="s">
        <v>161</v>
      </c>
    </row>
    <row r="662" spans="1:19" s="148" customFormat="1" ht="24.75" customHeight="1">
      <c r="A662" s="60" t="s">
        <v>93</v>
      </c>
      <c r="B662" s="47">
        <v>4</v>
      </c>
      <c r="C662" s="47">
        <v>4</v>
      </c>
      <c r="D662" s="14"/>
      <c r="E662" s="14"/>
      <c r="F662" s="60"/>
      <c r="G662" s="47"/>
      <c r="H662" s="47"/>
      <c r="I662" s="166"/>
      <c r="J662" s="166"/>
      <c r="K662" s="166"/>
      <c r="L662" s="166"/>
      <c r="M662" s="166"/>
      <c r="N662" s="166"/>
      <c r="O662" s="166"/>
      <c r="P662" s="166"/>
      <c r="Q662" s="123"/>
      <c r="R662" s="26" t="s">
        <v>211</v>
      </c>
      <c r="S662" s="149">
        <f>B664+C718+C741</f>
        <v>69</v>
      </c>
    </row>
    <row r="663" spans="1:19" s="148" customFormat="1" ht="24.75" customHeight="1">
      <c r="A663" s="60" t="s">
        <v>271</v>
      </c>
      <c r="B663" s="47"/>
      <c r="C663" s="47">
        <v>170</v>
      </c>
      <c r="D663" s="14"/>
      <c r="E663" s="14"/>
      <c r="F663" s="60"/>
      <c r="G663" s="47"/>
      <c r="H663" s="47"/>
      <c r="I663" s="166"/>
      <c r="J663" s="166"/>
      <c r="K663" s="166"/>
      <c r="L663" s="166"/>
      <c r="M663" s="166"/>
      <c r="N663" s="166"/>
      <c r="O663" s="166"/>
      <c r="P663" s="166"/>
      <c r="Q663" s="123"/>
      <c r="R663" s="26" t="s">
        <v>212</v>
      </c>
      <c r="S663" s="149"/>
    </row>
    <row r="664" spans="1:19" s="148" customFormat="1" ht="24.75" customHeight="1">
      <c r="A664" s="7" t="s">
        <v>121</v>
      </c>
      <c r="B664" s="67">
        <v>30</v>
      </c>
      <c r="C664" s="67">
        <v>30</v>
      </c>
      <c r="D664" s="67"/>
      <c r="E664" s="67"/>
      <c r="F664" s="60"/>
      <c r="G664" s="67"/>
      <c r="H664" s="67"/>
      <c r="I664" s="92"/>
      <c r="J664" s="92"/>
      <c r="K664" s="92"/>
      <c r="L664" s="92"/>
      <c r="M664" s="92"/>
      <c r="N664" s="92"/>
      <c r="O664" s="92"/>
      <c r="P664" s="92"/>
      <c r="Q664" s="123"/>
      <c r="R664" s="23" t="s">
        <v>36</v>
      </c>
      <c r="S664" s="149">
        <f>C655</f>
        <v>159</v>
      </c>
    </row>
    <row r="665" spans="1:19" s="148" customFormat="1" ht="24.75" customHeight="1">
      <c r="A665" s="322" t="s">
        <v>115</v>
      </c>
      <c r="B665" s="322"/>
      <c r="C665" s="322"/>
      <c r="D665" s="106" t="s">
        <v>232</v>
      </c>
      <c r="E665" s="72">
        <v>5.4</v>
      </c>
      <c r="F665" s="72">
        <v>5.9</v>
      </c>
      <c r="G665" s="72">
        <v>9.8</v>
      </c>
      <c r="H665" s="8">
        <f>E665*4+F665*9+G665*4</f>
        <v>113.9</v>
      </c>
      <c r="I665" s="11">
        <v>0.13333333333333333</v>
      </c>
      <c r="J665" s="11">
        <v>0.04</v>
      </c>
      <c r="K665" s="11">
        <v>0.17333333333333334</v>
      </c>
      <c r="L665" s="11">
        <v>0.06666666666666667</v>
      </c>
      <c r="M665" s="11">
        <v>246.66666666666666</v>
      </c>
      <c r="N665" s="11">
        <v>205.33333333333334</v>
      </c>
      <c r="O665" s="11">
        <v>9.866666666666667</v>
      </c>
      <c r="P665" s="11">
        <v>0.6666666666666666</v>
      </c>
      <c r="Q665" s="123"/>
      <c r="R665" s="23" t="s">
        <v>37</v>
      </c>
      <c r="S665" s="149">
        <f>C660</f>
        <v>6</v>
      </c>
    </row>
    <row r="666" spans="1:19" s="148" customFormat="1" ht="24.75" customHeight="1">
      <c r="A666" s="65" t="s">
        <v>52</v>
      </c>
      <c r="B666" s="67">
        <v>20</v>
      </c>
      <c r="C666" s="67">
        <v>20</v>
      </c>
      <c r="D666" s="262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23"/>
      <c r="R666" s="24" t="s">
        <v>100</v>
      </c>
      <c r="S666" s="148">
        <f>C667</f>
        <v>15</v>
      </c>
    </row>
    <row r="667" spans="1:19" s="148" customFormat="1" ht="24.75" customHeight="1">
      <c r="A667" s="65" t="s">
        <v>77</v>
      </c>
      <c r="B667" s="67">
        <v>16</v>
      </c>
      <c r="C667" s="67">
        <v>15</v>
      </c>
      <c r="D667" s="262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23"/>
      <c r="R667" s="23" t="s">
        <v>38</v>
      </c>
      <c r="S667" s="149">
        <f>+C708+C662+C742</f>
        <v>15</v>
      </c>
    </row>
    <row r="668" spans="1:28" s="181" customFormat="1" ht="24.75" customHeight="1">
      <c r="A668" s="308" t="s">
        <v>110</v>
      </c>
      <c r="B668" s="308"/>
      <c r="C668" s="308"/>
      <c r="D668" s="143">
        <v>200</v>
      </c>
      <c r="E668" s="10">
        <v>0.1</v>
      </c>
      <c r="F668" s="10">
        <v>0</v>
      </c>
      <c r="G668" s="10">
        <v>15.2</v>
      </c>
      <c r="H668" s="8">
        <f>E668*4+F668*9+G668*4</f>
        <v>61.199999999999996</v>
      </c>
      <c r="I668" s="11">
        <v>2</v>
      </c>
      <c r="J668" s="11">
        <v>0</v>
      </c>
      <c r="K668" s="11">
        <v>0</v>
      </c>
      <c r="L668" s="11">
        <v>0.01</v>
      </c>
      <c r="M668" s="11">
        <v>2.39</v>
      </c>
      <c r="N668" s="11">
        <v>1.1</v>
      </c>
      <c r="O668" s="11">
        <v>0.6</v>
      </c>
      <c r="P668" s="11">
        <v>0.07</v>
      </c>
      <c r="Q668" s="180"/>
      <c r="R668" s="23" t="s">
        <v>30</v>
      </c>
      <c r="S668" s="179">
        <f>C688+C722</f>
        <v>11</v>
      </c>
      <c r="T668" s="148"/>
      <c r="U668" s="148"/>
      <c r="V668" s="148"/>
      <c r="W668" s="148"/>
      <c r="X668" s="148"/>
      <c r="Y668" s="148"/>
      <c r="Z668" s="148"/>
      <c r="AA668" s="148"/>
      <c r="AB668" s="148"/>
    </row>
    <row r="669" spans="1:19" s="148" customFormat="1" ht="24.75" customHeight="1">
      <c r="A669" s="53" t="s">
        <v>50</v>
      </c>
      <c r="B669" s="51">
        <v>0.5</v>
      </c>
      <c r="C669" s="51">
        <v>0.5</v>
      </c>
      <c r="D669" s="67"/>
      <c r="E669" s="40"/>
      <c r="F669" s="40"/>
      <c r="G669" s="40"/>
      <c r="H669" s="67"/>
      <c r="I669" s="119"/>
      <c r="J669" s="119"/>
      <c r="K669" s="119"/>
      <c r="L669" s="119"/>
      <c r="M669" s="119"/>
      <c r="N669" s="119"/>
      <c r="O669" s="119"/>
      <c r="P669" s="119"/>
      <c r="Q669" s="123"/>
      <c r="R669" s="24" t="s">
        <v>39</v>
      </c>
      <c r="S669" s="149">
        <f>+C720+B658</f>
        <v>11</v>
      </c>
    </row>
    <row r="670" spans="1:19" s="148" customFormat="1" ht="24.75" customHeight="1">
      <c r="A670" s="53" t="s">
        <v>48</v>
      </c>
      <c r="B670" s="51">
        <v>15</v>
      </c>
      <c r="C670" s="51">
        <v>15</v>
      </c>
      <c r="D670" s="67"/>
      <c r="E670" s="40"/>
      <c r="F670" s="40"/>
      <c r="G670" s="40"/>
      <c r="H670" s="67"/>
      <c r="I670" s="11"/>
      <c r="J670" s="11"/>
      <c r="K670" s="11"/>
      <c r="L670" s="11"/>
      <c r="M670" s="11"/>
      <c r="N670" s="11"/>
      <c r="O670" s="11"/>
      <c r="P670" s="11"/>
      <c r="Q670" s="123"/>
      <c r="R670" s="96" t="s">
        <v>162</v>
      </c>
      <c r="S670" s="149"/>
    </row>
    <row r="671" spans="1:19" s="148" customFormat="1" ht="24.75" customHeight="1" thickBot="1">
      <c r="A671" s="53" t="s">
        <v>51</v>
      </c>
      <c r="B671" s="51">
        <v>6</v>
      </c>
      <c r="C671" s="51">
        <v>5</v>
      </c>
      <c r="D671" s="6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123"/>
      <c r="R671" s="97" t="s">
        <v>141</v>
      </c>
      <c r="S671" s="148">
        <v>3</v>
      </c>
    </row>
    <row r="672" spans="1:19" s="148" customFormat="1" ht="24.75" customHeight="1">
      <c r="A672" s="307" t="s">
        <v>40</v>
      </c>
      <c r="B672" s="307"/>
      <c r="C672" s="307"/>
      <c r="D672" s="143">
        <v>20</v>
      </c>
      <c r="E672" s="10">
        <v>1.32</v>
      </c>
      <c r="F672" s="10">
        <v>0.24</v>
      </c>
      <c r="G672" s="10">
        <v>6.68</v>
      </c>
      <c r="H672" s="8">
        <v>34.8</v>
      </c>
      <c r="I672" s="11">
        <v>0</v>
      </c>
      <c r="J672" s="11">
        <v>0.036</v>
      </c>
      <c r="K672" s="11">
        <v>0</v>
      </c>
      <c r="L672" s="11">
        <v>0.28</v>
      </c>
      <c r="M672" s="11">
        <v>7</v>
      </c>
      <c r="N672" s="11">
        <v>31.6</v>
      </c>
      <c r="O672" s="11">
        <v>9.4</v>
      </c>
      <c r="P672" s="11">
        <v>0.78</v>
      </c>
      <c r="Q672" s="123"/>
      <c r="R672" s="32" t="s">
        <v>187</v>
      </c>
      <c r="S672" s="179"/>
    </row>
    <row r="673" spans="1:17" s="148" customFormat="1" ht="24.75" customHeight="1">
      <c r="A673" s="325" t="s">
        <v>11</v>
      </c>
      <c r="B673" s="325"/>
      <c r="C673" s="325"/>
      <c r="D673" s="325"/>
      <c r="E673" s="44">
        <f aca="true" t="shared" si="28" ref="E673:P673">E674+E698+E711+E736+E743+E744+E746</f>
        <v>33.82</v>
      </c>
      <c r="F673" s="44">
        <f t="shared" si="28"/>
        <v>24.259999999999998</v>
      </c>
      <c r="G673" s="44">
        <f t="shared" si="28"/>
        <v>143.23999999999998</v>
      </c>
      <c r="H673" s="44">
        <f t="shared" si="28"/>
        <v>926.9999999999999</v>
      </c>
      <c r="I673" s="44">
        <f t="shared" si="28"/>
        <v>37.76444444444444</v>
      </c>
      <c r="J673" s="44">
        <f t="shared" si="28"/>
        <v>0.5375555555555556</v>
      </c>
      <c r="K673" s="44">
        <f t="shared" si="28"/>
        <v>0.24000000000000002</v>
      </c>
      <c r="L673" s="44">
        <f t="shared" si="28"/>
        <v>7.39</v>
      </c>
      <c r="M673" s="44">
        <f t="shared" si="28"/>
        <v>190.46388888888887</v>
      </c>
      <c r="N673" s="44">
        <f t="shared" si="28"/>
        <v>529.9677777777779</v>
      </c>
      <c r="O673" s="44">
        <f t="shared" si="28"/>
        <v>121.88222222222221</v>
      </c>
      <c r="P673" s="44">
        <f t="shared" si="28"/>
        <v>5.408333333333334</v>
      </c>
      <c r="Q673" s="123"/>
    </row>
    <row r="674" spans="1:17" s="148" customFormat="1" ht="24.75" customHeight="1">
      <c r="A674" s="312" t="s">
        <v>349</v>
      </c>
      <c r="B674" s="312"/>
      <c r="C674" s="312"/>
      <c r="D674" s="143">
        <v>100</v>
      </c>
      <c r="E674" s="10">
        <v>1.3</v>
      </c>
      <c r="F674" s="10">
        <v>5.1</v>
      </c>
      <c r="G674" s="10">
        <v>6.8</v>
      </c>
      <c r="H674" s="70">
        <f>E674*4+F674*9+G674*4</f>
        <v>78.3</v>
      </c>
      <c r="I674" s="11">
        <v>8.4</v>
      </c>
      <c r="J674" s="11">
        <v>0.04</v>
      </c>
      <c r="K674" s="11">
        <v>0</v>
      </c>
      <c r="L674" s="11">
        <v>2.3</v>
      </c>
      <c r="M674" s="11">
        <v>23</v>
      </c>
      <c r="N674" s="11">
        <v>40</v>
      </c>
      <c r="O674" s="11">
        <v>18</v>
      </c>
      <c r="P674" s="11">
        <v>0.8</v>
      </c>
      <c r="Q674" s="123"/>
    </row>
    <row r="675" spans="1:17" s="148" customFormat="1" ht="24.75" customHeight="1">
      <c r="A675" s="7" t="s">
        <v>57</v>
      </c>
      <c r="B675" s="47">
        <f>C675*1.33</f>
        <v>31.92</v>
      </c>
      <c r="C675" s="14">
        <v>24</v>
      </c>
      <c r="D675" s="14"/>
      <c r="E675" s="28"/>
      <c r="F675" s="28"/>
      <c r="G675" s="28"/>
      <c r="H675" s="47"/>
      <c r="I675" s="46"/>
      <c r="J675" s="46"/>
      <c r="K675" s="46"/>
      <c r="L675" s="46"/>
      <c r="M675" s="46"/>
      <c r="N675" s="46"/>
      <c r="O675" s="46"/>
      <c r="P675" s="46"/>
      <c r="Q675" s="123"/>
    </row>
    <row r="676" spans="1:17" s="148" customFormat="1" ht="24.75" customHeight="1">
      <c r="A676" s="7" t="s">
        <v>58</v>
      </c>
      <c r="B676" s="47">
        <f>C676*1.43</f>
        <v>34.32</v>
      </c>
      <c r="C676" s="14">
        <v>24</v>
      </c>
      <c r="D676" s="14"/>
      <c r="E676" s="28"/>
      <c r="F676" s="28"/>
      <c r="G676" s="28"/>
      <c r="H676" s="47"/>
      <c r="I676" s="76"/>
      <c r="J676" s="76"/>
      <c r="K676" s="76"/>
      <c r="L676" s="76"/>
      <c r="M676" s="76"/>
      <c r="N676" s="76"/>
      <c r="O676" s="76"/>
      <c r="P676" s="76"/>
      <c r="Q676" s="123"/>
    </row>
    <row r="677" spans="1:17" s="148" customFormat="1" ht="24.75" customHeight="1">
      <c r="A677" s="7" t="s">
        <v>59</v>
      </c>
      <c r="B677" s="47">
        <f>C677*1.54</f>
        <v>36.96</v>
      </c>
      <c r="C677" s="14">
        <v>24</v>
      </c>
      <c r="D677" s="14"/>
      <c r="E677" s="28"/>
      <c r="F677" s="28"/>
      <c r="G677" s="28"/>
      <c r="H677" s="47"/>
      <c r="I677" s="76"/>
      <c r="J677" s="76"/>
      <c r="K677" s="76"/>
      <c r="L677" s="76"/>
      <c r="M677" s="76"/>
      <c r="N677" s="76"/>
      <c r="O677" s="76"/>
      <c r="P677" s="76"/>
      <c r="Q677" s="123"/>
    </row>
    <row r="678" spans="1:17" s="148" customFormat="1" ht="24.75" customHeight="1">
      <c r="A678" s="7" t="s">
        <v>60</v>
      </c>
      <c r="B678" s="47">
        <f>C678*1.67</f>
        <v>40.08</v>
      </c>
      <c r="C678" s="14">
        <v>24</v>
      </c>
      <c r="D678" s="14"/>
      <c r="E678" s="28"/>
      <c r="F678" s="28"/>
      <c r="G678" s="28"/>
      <c r="H678" s="47"/>
      <c r="I678" s="76"/>
      <c r="J678" s="76"/>
      <c r="K678" s="76"/>
      <c r="L678" s="76"/>
      <c r="M678" s="76"/>
      <c r="N678" s="76"/>
      <c r="O678" s="76"/>
      <c r="P678" s="76"/>
      <c r="Q678" s="123"/>
    </row>
    <row r="679" spans="1:17" s="148" customFormat="1" ht="24.75" customHeight="1">
      <c r="A679" s="7" t="s">
        <v>243</v>
      </c>
      <c r="B679" s="47"/>
      <c r="C679" s="14">
        <v>22</v>
      </c>
      <c r="D679" s="14"/>
      <c r="E679" s="28"/>
      <c r="F679" s="28"/>
      <c r="G679" s="28"/>
      <c r="H679" s="47"/>
      <c r="I679" s="76"/>
      <c r="J679" s="76"/>
      <c r="K679" s="76"/>
      <c r="L679" s="76"/>
      <c r="M679" s="76"/>
      <c r="N679" s="76"/>
      <c r="O679" s="76"/>
      <c r="P679" s="76"/>
      <c r="Q679" s="189"/>
    </row>
    <row r="680" spans="1:17" s="148" customFormat="1" ht="24.75" customHeight="1">
      <c r="A680" s="19" t="s">
        <v>61</v>
      </c>
      <c r="B680" s="20">
        <f>C680*1.25</f>
        <v>116.25</v>
      </c>
      <c r="C680" s="20">
        <f>+C683+C686+C687+C689+C705+C707+C709+C719</f>
        <v>93</v>
      </c>
      <c r="D680" s="14"/>
      <c r="E680" s="13"/>
      <c r="F680" s="60"/>
      <c r="G680" s="14"/>
      <c r="H680" s="47"/>
      <c r="I680" s="46"/>
      <c r="J680" s="46"/>
      <c r="K680" s="46"/>
      <c r="L680" s="46"/>
      <c r="M680" s="46"/>
      <c r="N680" s="46"/>
      <c r="O680" s="46"/>
      <c r="P680" s="46"/>
      <c r="Q680" s="189"/>
    </row>
    <row r="681" spans="1:17" s="148" customFormat="1" ht="24.75" customHeight="1">
      <c r="A681" s="19" t="s">
        <v>53</v>
      </c>
      <c r="B681" s="20">
        <f>C681*1.33</f>
        <v>22.61</v>
      </c>
      <c r="C681" s="20">
        <v>17</v>
      </c>
      <c r="D681" s="14"/>
      <c r="E681" s="13"/>
      <c r="F681" s="268"/>
      <c r="G681" s="14"/>
      <c r="H681" s="47"/>
      <c r="I681" s="46"/>
      <c r="J681" s="46"/>
      <c r="K681" s="46"/>
      <c r="L681" s="46"/>
      <c r="M681" s="46"/>
      <c r="N681" s="46"/>
      <c r="O681" s="46"/>
      <c r="P681" s="46"/>
      <c r="Q681" s="178"/>
    </row>
    <row r="682" spans="1:42" s="148" customFormat="1" ht="24.75" customHeight="1">
      <c r="A682" s="19" t="s">
        <v>253</v>
      </c>
      <c r="B682" s="20"/>
      <c r="C682" s="20">
        <v>15</v>
      </c>
      <c r="D682" s="14"/>
      <c r="E682" s="13"/>
      <c r="F682" s="268"/>
      <c r="G682" s="14"/>
      <c r="H682" s="47"/>
      <c r="I682" s="46"/>
      <c r="J682" s="46"/>
      <c r="K682" s="46"/>
      <c r="L682" s="46"/>
      <c r="M682" s="46"/>
      <c r="N682" s="46"/>
      <c r="O682" s="46"/>
      <c r="P682" s="46"/>
      <c r="Q682" s="178"/>
      <c r="AD682" s="337"/>
      <c r="AE682" s="337"/>
      <c r="AF682" s="337"/>
      <c r="AG682" s="157"/>
      <c r="AH682" s="35"/>
      <c r="AI682" s="35"/>
      <c r="AJ682" s="35"/>
      <c r="AK682" s="36"/>
      <c r="AL682" s="157"/>
      <c r="AM682" s="157"/>
      <c r="AN682" s="157"/>
      <c r="AO682" s="157"/>
      <c r="AP682" s="157"/>
    </row>
    <row r="683" spans="1:42" s="148" customFormat="1" ht="24.75" customHeight="1">
      <c r="A683" s="19" t="s">
        <v>350</v>
      </c>
      <c r="B683" s="20">
        <f>C683*1.25</f>
        <v>35</v>
      </c>
      <c r="C683" s="20">
        <v>28</v>
      </c>
      <c r="D683" s="14"/>
      <c r="E683" s="13"/>
      <c r="F683" s="60"/>
      <c r="G683" s="14"/>
      <c r="H683" s="47"/>
      <c r="I683" s="46"/>
      <c r="J683" s="46"/>
      <c r="K683" s="46"/>
      <c r="L683" s="46"/>
      <c r="M683" s="46"/>
      <c r="N683" s="46"/>
      <c r="O683" s="46"/>
      <c r="P683" s="46"/>
      <c r="Q683" s="123"/>
      <c r="AD683" s="155"/>
      <c r="AE683" s="154"/>
      <c r="AF683" s="154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</row>
    <row r="684" spans="1:42" s="148" customFormat="1" ht="24.75" customHeight="1">
      <c r="A684" s="19" t="s">
        <v>53</v>
      </c>
      <c r="B684" s="20">
        <f>C684*1.33</f>
        <v>37.24</v>
      </c>
      <c r="C684" s="20">
        <v>28</v>
      </c>
      <c r="D684" s="14"/>
      <c r="E684" s="13"/>
      <c r="F684" s="268"/>
      <c r="G684" s="14"/>
      <c r="H684" s="47"/>
      <c r="I684" s="46"/>
      <c r="J684" s="46"/>
      <c r="K684" s="46"/>
      <c r="L684" s="46"/>
      <c r="M684" s="46"/>
      <c r="N684" s="46"/>
      <c r="O684" s="46"/>
      <c r="P684" s="46"/>
      <c r="Q684" s="123">
        <v>7</v>
      </c>
      <c r="AD684" s="155"/>
      <c r="AE684" s="154"/>
      <c r="AF684" s="154"/>
      <c r="AG684" s="100"/>
      <c r="AH684" s="100"/>
      <c r="AI684" s="152"/>
      <c r="AJ684" s="152"/>
      <c r="AK684" s="103"/>
      <c r="AL684" s="103"/>
      <c r="AM684" s="105"/>
      <c r="AN684" s="100"/>
      <c r="AO684" s="100"/>
      <c r="AP684" s="100"/>
    </row>
    <row r="685" spans="1:42" s="148" customFormat="1" ht="24.75" customHeight="1">
      <c r="A685" s="19" t="s">
        <v>265</v>
      </c>
      <c r="B685" s="20"/>
      <c r="C685" s="20">
        <v>25</v>
      </c>
      <c r="D685" s="14"/>
      <c r="E685" s="13"/>
      <c r="F685" s="268"/>
      <c r="G685" s="14"/>
      <c r="H685" s="47"/>
      <c r="I685" s="46"/>
      <c r="J685" s="46"/>
      <c r="K685" s="46"/>
      <c r="L685" s="46"/>
      <c r="M685" s="46"/>
      <c r="N685" s="46"/>
      <c r="O685" s="46"/>
      <c r="P685" s="46"/>
      <c r="Q685" s="123"/>
      <c r="T685" s="199"/>
      <c r="AD685" s="34"/>
      <c r="AE685" s="154"/>
      <c r="AF685" s="154"/>
      <c r="AG685" s="100"/>
      <c r="AH685" s="100"/>
      <c r="AI685" s="152"/>
      <c r="AJ685" s="152"/>
      <c r="AK685" s="103"/>
      <c r="AL685" s="103"/>
      <c r="AM685" s="105"/>
      <c r="AN685" s="100"/>
      <c r="AO685" s="100"/>
      <c r="AP685" s="100"/>
    </row>
    <row r="686" spans="1:42" s="148" customFormat="1" ht="24.75" customHeight="1">
      <c r="A686" s="19" t="s">
        <v>351</v>
      </c>
      <c r="B686" s="20">
        <f>C686*1.82</f>
        <v>36.4</v>
      </c>
      <c r="C686" s="20">
        <v>20</v>
      </c>
      <c r="D686" s="14"/>
      <c r="E686" s="13"/>
      <c r="F686" s="268"/>
      <c r="G686" s="14"/>
      <c r="H686" s="47"/>
      <c r="I686" s="46"/>
      <c r="J686" s="46"/>
      <c r="K686" s="46"/>
      <c r="L686" s="46"/>
      <c r="M686" s="46"/>
      <c r="N686" s="46"/>
      <c r="O686" s="46"/>
      <c r="P686" s="46"/>
      <c r="Q686" s="123"/>
      <c r="AD686" s="158"/>
      <c r="AE686" s="154"/>
      <c r="AF686" s="154"/>
      <c r="AG686" s="100"/>
      <c r="AH686" s="100"/>
      <c r="AI686" s="152"/>
      <c r="AJ686" s="152"/>
      <c r="AK686" s="103"/>
      <c r="AL686" s="103"/>
      <c r="AM686" s="105"/>
      <c r="AN686" s="100"/>
      <c r="AO686" s="100"/>
      <c r="AP686" s="100"/>
    </row>
    <row r="687" spans="1:42" s="148" customFormat="1" ht="24.75" customHeight="1">
      <c r="A687" s="53" t="s">
        <v>62</v>
      </c>
      <c r="B687" s="48">
        <f>C687*1.19</f>
        <v>17.849999999999998</v>
      </c>
      <c r="C687" s="51">
        <v>15</v>
      </c>
      <c r="D687" s="14"/>
      <c r="E687" s="40"/>
      <c r="F687" s="40"/>
      <c r="G687" s="40"/>
      <c r="H687" s="67"/>
      <c r="I687" s="119"/>
      <c r="J687" s="119"/>
      <c r="K687" s="119"/>
      <c r="L687" s="119"/>
      <c r="M687" s="119"/>
      <c r="N687" s="119"/>
      <c r="O687" s="119"/>
      <c r="P687" s="119"/>
      <c r="Q687" s="123"/>
      <c r="AD687" s="155"/>
      <c r="AE687" s="154"/>
      <c r="AF687" s="154"/>
      <c r="AG687" s="100"/>
      <c r="AH687" s="100"/>
      <c r="AI687" s="152"/>
      <c r="AJ687" s="152"/>
      <c r="AK687" s="103"/>
      <c r="AL687" s="103"/>
      <c r="AM687" s="105"/>
      <c r="AN687" s="100"/>
      <c r="AO687" s="100"/>
      <c r="AP687" s="100"/>
    </row>
    <row r="688" spans="1:42" s="148" customFormat="1" ht="24.75" customHeight="1">
      <c r="A688" s="19" t="s">
        <v>136</v>
      </c>
      <c r="B688" s="20">
        <v>5</v>
      </c>
      <c r="C688" s="13">
        <v>5</v>
      </c>
      <c r="D688" s="14"/>
      <c r="E688" s="28"/>
      <c r="F688" s="28"/>
      <c r="G688" s="28"/>
      <c r="H688" s="47"/>
      <c r="I688" s="46"/>
      <c r="J688" s="46"/>
      <c r="K688" s="46"/>
      <c r="L688" s="46"/>
      <c r="M688" s="46"/>
      <c r="N688" s="46"/>
      <c r="O688" s="46"/>
      <c r="P688" s="46"/>
      <c r="Q688" s="123"/>
      <c r="AD688" s="155"/>
      <c r="AE688" s="154"/>
      <c r="AF688" s="154"/>
      <c r="AG688" s="100"/>
      <c r="AH688" s="100"/>
      <c r="AI688" s="152"/>
      <c r="AJ688" s="152"/>
      <c r="AK688" s="103"/>
      <c r="AL688" s="103"/>
      <c r="AM688" s="105"/>
      <c r="AN688" s="100"/>
      <c r="AO688" s="100"/>
      <c r="AP688" s="100"/>
    </row>
    <row r="689" spans="1:42" s="148" customFormat="1" ht="24.75" customHeight="1">
      <c r="A689" s="53" t="s">
        <v>154</v>
      </c>
      <c r="B689" s="51">
        <f>C689*1.35</f>
        <v>2.7</v>
      </c>
      <c r="C689" s="51">
        <v>2</v>
      </c>
      <c r="D689" s="67"/>
      <c r="E689" s="40"/>
      <c r="F689" s="40"/>
      <c r="G689" s="40"/>
      <c r="H689" s="67"/>
      <c r="I689" s="92"/>
      <c r="J689" s="92"/>
      <c r="K689" s="92"/>
      <c r="L689" s="92"/>
      <c r="M689" s="92"/>
      <c r="N689" s="92"/>
      <c r="O689" s="92"/>
      <c r="P689" s="92"/>
      <c r="Q689" s="201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59"/>
      <c r="AE689" s="154"/>
      <c r="AF689" s="154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</row>
    <row r="690" spans="1:42" s="148" customFormat="1" ht="24.75" customHeight="1">
      <c r="A690" s="317" t="s">
        <v>88</v>
      </c>
      <c r="B690" s="317"/>
      <c r="C690" s="317"/>
      <c r="D690" s="317"/>
      <c r="E690" s="317"/>
      <c r="F690" s="317"/>
      <c r="G690" s="317"/>
      <c r="H690" s="317"/>
      <c r="I690" s="317"/>
      <c r="J690" s="317"/>
      <c r="K690" s="317"/>
      <c r="L690" s="317"/>
      <c r="M690" s="317"/>
      <c r="N690" s="317"/>
      <c r="O690" s="317"/>
      <c r="P690" s="317"/>
      <c r="Q690" s="123"/>
      <c r="AD690" s="155"/>
      <c r="AE690" s="154"/>
      <c r="AF690" s="154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</row>
    <row r="691" spans="1:17" s="148" customFormat="1" ht="24.75" customHeight="1">
      <c r="A691" s="312" t="s">
        <v>258</v>
      </c>
      <c r="B691" s="312"/>
      <c r="C691" s="312"/>
      <c r="D691" s="143" t="s">
        <v>230</v>
      </c>
      <c r="E691" s="10">
        <v>1</v>
      </c>
      <c r="F691" s="10">
        <v>5.166666666666667</v>
      </c>
      <c r="G691" s="10">
        <v>3.833333333333333</v>
      </c>
      <c r="H691" s="70">
        <f>E691*4+F691*9+G691*4</f>
        <v>65.83333333333333</v>
      </c>
      <c r="I691" s="11">
        <v>25</v>
      </c>
      <c r="J691" s="11">
        <v>0</v>
      </c>
      <c r="K691" s="11">
        <v>0.03333333333333333</v>
      </c>
      <c r="L691" s="11">
        <v>2.1666666666666665</v>
      </c>
      <c r="M691" s="11">
        <v>16.333333333333336</v>
      </c>
      <c r="N691" s="11">
        <v>22.616666666666667</v>
      </c>
      <c r="O691" s="11">
        <v>10.566666666666666</v>
      </c>
      <c r="P691" s="11">
        <v>0.85</v>
      </c>
      <c r="Q691" s="123"/>
    </row>
    <row r="692" spans="1:42" s="148" customFormat="1" ht="24.75" customHeight="1">
      <c r="A692" s="69" t="s">
        <v>133</v>
      </c>
      <c r="B692" s="20">
        <f>C692*1.02</f>
        <v>51</v>
      </c>
      <c r="C692" s="13">
        <v>50</v>
      </c>
      <c r="D692" s="14"/>
      <c r="E692" s="40"/>
      <c r="F692" s="40"/>
      <c r="G692" s="40"/>
      <c r="H692" s="64"/>
      <c r="I692" s="114"/>
      <c r="J692" s="114"/>
      <c r="K692" s="114"/>
      <c r="L692" s="114"/>
      <c r="M692" s="114"/>
      <c r="N692" s="114"/>
      <c r="O692" s="114"/>
      <c r="P692" s="114"/>
      <c r="Q692" s="123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</row>
    <row r="693" spans="1:17" s="148" customFormat="1" ht="24.75" customHeight="1">
      <c r="A693" s="7" t="s">
        <v>142</v>
      </c>
      <c r="B693" s="20">
        <f>C693*1.18</f>
        <v>59</v>
      </c>
      <c r="C693" s="13">
        <v>50</v>
      </c>
      <c r="D693" s="14"/>
      <c r="E693" s="28"/>
      <c r="F693" s="28"/>
      <c r="G693" s="28"/>
      <c r="H693" s="47"/>
      <c r="I693" s="46"/>
      <c r="J693" s="46"/>
      <c r="K693" s="46"/>
      <c r="L693" s="46"/>
      <c r="M693" s="46"/>
      <c r="N693" s="46"/>
      <c r="O693" s="46"/>
      <c r="P693" s="46"/>
      <c r="Q693" s="123"/>
    </row>
    <row r="694" spans="1:17" s="148" customFormat="1" ht="24.75" customHeight="1">
      <c r="A694" s="7" t="s">
        <v>259</v>
      </c>
      <c r="B694" s="20">
        <f>C694*1.02</f>
        <v>51</v>
      </c>
      <c r="C694" s="13">
        <v>50</v>
      </c>
      <c r="D694" s="14"/>
      <c r="E694" s="28"/>
      <c r="F694" s="28"/>
      <c r="G694" s="28"/>
      <c r="H694" s="47"/>
      <c r="I694" s="46"/>
      <c r="J694" s="46"/>
      <c r="K694" s="46"/>
      <c r="L694" s="46"/>
      <c r="M694" s="46"/>
      <c r="N694" s="46"/>
      <c r="O694" s="46"/>
      <c r="P694" s="46"/>
      <c r="Q694" s="123"/>
    </row>
    <row r="695" spans="1:17" s="148" customFormat="1" ht="24.75" customHeight="1">
      <c r="A695" s="60" t="s">
        <v>135</v>
      </c>
      <c r="B695" s="20">
        <f>C695*1.05</f>
        <v>52.5</v>
      </c>
      <c r="C695" s="13">
        <v>50</v>
      </c>
      <c r="D695" s="14"/>
      <c r="E695" s="28"/>
      <c r="F695" s="28"/>
      <c r="G695" s="28"/>
      <c r="H695" s="47"/>
      <c r="I695" s="46"/>
      <c r="J695" s="46"/>
      <c r="K695" s="46"/>
      <c r="L695" s="46"/>
      <c r="M695" s="46"/>
      <c r="N695" s="46"/>
      <c r="O695" s="46"/>
      <c r="P695" s="46"/>
      <c r="Q695" s="123"/>
    </row>
    <row r="696" spans="1:17" s="148" customFormat="1" ht="24.75" customHeight="1">
      <c r="A696" s="19" t="s">
        <v>136</v>
      </c>
      <c r="B696" s="20">
        <v>5</v>
      </c>
      <c r="C696" s="13">
        <v>5</v>
      </c>
      <c r="D696" s="14"/>
      <c r="E696" s="28"/>
      <c r="F696" s="28"/>
      <c r="G696" s="28"/>
      <c r="H696" s="47"/>
      <c r="I696" s="46"/>
      <c r="J696" s="46"/>
      <c r="K696" s="46"/>
      <c r="L696" s="46"/>
      <c r="M696" s="46"/>
      <c r="N696" s="46"/>
      <c r="O696" s="46"/>
      <c r="P696" s="46"/>
      <c r="Q696" s="123"/>
    </row>
    <row r="697" spans="1:17" s="148" customFormat="1" ht="24.75" customHeight="1">
      <c r="A697" s="53" t="s">
        <v>154</v>
      </c>
      <c r="B697" s="51">
        <f>C697*1.35</f>
        <v>2.7</v>
      </c>
      <c r="C697" s="51">
        <v>2</v>
      </c>
      <c r="D697" s="67"/>
      <c r="E697" s="40"/>
      <c r="F697" s="40"/>
      <c r="G697" s="40"/>
      <c r="H697" s="67"/>
      <c r="I697" s="92"/>
      <c r="J697" s="92"/>
      <c r="K697" s="92"/>
      <c r="L697" s="92"/>
      <c r="M697" s="92"/>
      <c r="N697" s="92"/>
      <c r="O697" s="92"/>
      <c r="P697" s="92"/>
      <c r="Q697" s="123"/>
    </row>
    <row r="698" spans="1:17" s="148" customFormat="1" ht="24.75" customHeight="1">
      <c r="A698" s="312" t="s">
        <v>352</v>
      </c>
      <c r="B698" s="312"/>
      <c r="C698" s="312"/>
      <c r="D698" s="143" t="s">
        <v>106</v>
      </c>
      <c r="E698" s="10">
        <v>6.6</v>
      </c>
      <c r="F698" s="10">
        <v>4.2</v>
      </c>
      <c r="G698" s="10">
        <v>21.5</v>
      </c>
      <c r="H698" s="8">
        <f>E698*4+F698*9+G698*4</f>
        <v>150.2</v>
      </c>
      <c r="I698" s="11">
        <v>10.3</v>
      </c>
      <c r="J698" s="11">
        <v>0.07</v>
      </c>
      <c r="K698" s="11">
        <v>0.14</v>
      </c>
      <c r="L698" s="11">
        <v>0.33</v>
      </c>
      <c r="M698" s="11">
        <v>13.67</v>
      </c>
      <c r="N698" s="11">
        <v>50.73</v>
      </c>
      <c r="O698" s="11">
        <v>19.58</v>
      </c>
      <c r="P698" s="11">
        <v>0.78</v>
      </c>
      <c r="Q698" s="123"/>
    </row>
    <row r="699" spans="1:17" s="148" customFormat="1" ht="24.75" customHeight="1">
      <c r="A699" s="52" t="s">
        <v>146</v>
      </c>
      <c r="B699" s="9">
        <v>30</v>
      </c>
      <c r="C699" s="48">
        <v>26</v>
      </c>
      <c r="D699" s="238"/>
      <c r="E699" s="87"/>
      <c r="F699" s="87"/>
      <c r="G699" s="87"/>
      <c r="H699" s="238"/>
      <c r="I699" s="11"/>
      <c r="J699" s="11"/>
      <c r="K699" s="11"/>
      <c r="L699" s="11"/>
      <c r="M699" s="11"/>
      <c r="N699" s="11"/>
      <c r="O699" s="11"/>
      <c r="P699" s="11"/>
      <c r="Q699" s="123"/>
    </row>
    <row r="700" spans="1:20" s="148" customFormat="1" ht="24.75" customHeight="1">
      <c r="A700" s="224" t="s">
        <v>282</v>
      </c>
      <c r="B700" s="9">
        <f>C700*1.038</f>
        <v>19.722</v>
      </c>
      <c r="C700" s="48">
        <v>19</v>
      </c>
      <c r="D700" s="238"/>
      <c r="E700" s="87"/>
      <c r="F700" s="87"/>
      <c r="G700" s="87"/>
      <c r="H700" s="238"/>
      <c r="I700" s="11"/>
      <c r="J700" s="11"/>
      <c r="K700" s="11"/>
      <c r="L700" s="11"/>
      <c r="M700" s="11"/>
      <c r="N700" s="11"/>
      <c r="O700" s="11"/>
      <c r="P700" s="11"/>
      <c r="Q700" s="123"/>
      <c r="T700" s="181"/>
    </row>
    <row r="701" spans="1:17" s="148" customFormat="1" ht="24.75" customHeight="1">
      <c r="A701" s="53" t="s">
        <v>57</v>
      </c>
      <c r="B701" s="48">
        <f>C701*1.33</f>
        <v>150.29000000000002</v>
      </c>
      <c r="C701" s="13">
        <v>113</v>
      </c>
      <c r="D701" s="47"/>
      <c r="E701" s="28"/>
      <c r="F701" s="28"/>
      <c r="G701" s="28"/>
      <c r="H701" s="14"/>
      <c r="I701" s="89"/>
      <c r="J701" s="89"/>
      <c r="K701" s="89"/>
      <c r="L701" s="89"/>
      <c r="M701" s="89"/>
      <c r="N701" s="89"/>
      <c r="O701" s="89"/>
      <c r="P701" s="89"/>
      <c r="Q701" s="123"/>
    </row>
    <row r="702" spans="1:17" s="148" customFormat="1" ht="24.75" customHeight="1">
      <c r="A702" s="53" t="s">
        <v>58</v>
      </c>
      <c r="B702" s="48">
        <f>C702*1.43</f>
        <v>161.59</v>
      </c>
      <c r="C702" s="13">
        <v>113</v>
      </c>
      <c r="D702" s="47"/>
      <c r="E702" s="28"/>
      <c r="F702" s="28"/>
      <c r="G702" s="28"/>
      <c r="H702" s="14"/>
      <c r="I702" s="89"/>
      <c r="J702" s="89"/>
      <c r="K702" s="89"/>
      <c r="L702" s="89"/>
      <c r="M702" s="89"/>
      <c r="N702" s="89"/>
      <c r="O702" s="89"/>
      <c r="P702" s="89"/>
      <c r="Q702" s="123"/>
    </row>
    <row r="703" spans="1:17" s="148" customFormat="1" ht="24.75" customHeight="1">
      <c r="A703" s="53" t="s">
        <v>59</v>
      </c>
      <c r="B703" s="48">
        <f>C703*1.54</f>
        <v>174.02</v>
      </c>
      <c r="C703" s="13">
        <v>113</v>
      </c>
      <c r="D703" s="47"/>
      <c r="E703" s="28"/>
      <c r="F703" s="28"/>
      <c r="G703" s="28"/>
      <c r="H703" s="14"/>
      <c r="I703" s="89"/>
      <c r="J703" s="89"/>
      <c r="K703" s="89"/>
      <c r="L703" s="89"/>
      <c r="M703" s="89"/>
      <c r="N703" s="89"/>
      <c r="O703" s="89"/>
      <c r="P703" s="89"/>
      <c r="Q703" s="123"/>
    </row>
    <row r="704" spans="1:20" s="181" customFormat="1" ht="24.75" customHeight="1">
      <c r="A704" s="53" t="s">
        <v>60</v>
      </c>
      <c r="B704" s="48">
        <f>C704*1.67</f>
        <v>188.70999999999998</v>
      </c>
      <c r="C704" s="13">
        <v>113</v>
      </c>
      <c r="D704" s="47"/>
      <c r="E704" s="28"/>
      <c r="F704" s="28"/>
      <c r="G704" s="28"/>
      <c r="H704" s="14"/>
      <c r="I704" s="89"/>
      <c r="J704" s="89"/>
      <c r="K704" s="89"/>
      <c r="L704" s="89"/>
      <c r="M704" s="89"/>
      <c r="N704" s="89"/>
      <c r="O704" s="89"/>
      <c r="P704" s="89"/>
      <c r="Q704" s="180"/>
      <c r="T704" s="148"/>
    </row>
    <row r="705" spans="1:17" s="148" customFormat="1" ht="24.75" customHeight="1">
      <c r="A705" s="7" t="s">
        <v>61</v>
      </c>
      <c r="B705" s="45">
        <f>C705*1.25</f>
        <v>12.5</v>
      </c>
      <c r="C705" s="20">
        <v>10</v>
      </c>
      <c r="D705" s="14"/>
      <c r="E705" s="28"/>
      <c r="F705" s="28"/>
      <c r="G705" s="28"/>
      <c r="H705" s="8"/>
      <c r="I705" s="11"/>
      <c r="J705" s="11"/>
      <c r="K705" s="11"/>
      <c r="L705" s="11"/>
      <c r="M705" s="11"/>
      <c r="N705" s="11"/>
      <c r="O705" s="11"/>
      <c r="P705" s="11"/>
      <c r="Q705" s="123"/>
    </row>
    <row r="706" spans="1:17" s="148" customFormat="1" ht="24.75" customHeight="1">
      <c r="A706" s="7" t="s">
        <v>53</v>
      </c>
      <c r="B706" s="45">
        <f>C706*1.33</f>
        <v>13.3</v>
      </c>
      <c r="C706" s="20">
        <v>10</v>
      </c>
      <c r="D706" s="14"/>
      <c r="E706" s="28"/>
      <c r="F706" s="28"/>
      <c r="G706" s="28"/>
      <c r="H706" s="8"/>
      <c r="I706" s="11"/>
      <c r="J706" s="11"/>
      <c r="K706" s="11"/>
      <c r="L706" s="11"/>
      <c r="M706" s="11"/>
      <c r="N706" s="11"/>
      <c r="O706" s="11"/>
      <c r="P706" s="11"/>
      <c r="Q706" s="123"/>
    </row>
    <row r="707" spans="1:17" s="148" customFormat="1" ht="24.75" customHeight="1">
      <c r="A707" s="7" t="s">
        <v>62</v>
      </c>
      <c r="B707" s="20">
        <f>C707*1.19</f>
        <v>11.899999999999999</v>
      </c>
      <c r="C707" s="20">
        <v>10</v>
      </c>
      <c r="D707" s="14"/>
      <c r="E707" s="28"/>
      <c r="F707" s="28"/>
      <c r="G707" s="28"/>
      <c r="H707" s="8"/>
      <c r="I707" s="11"/>
      <c r="J707" s="11"/>
      <c r="K707" s="11"/>
      <c r="L707" s="11"/>
      <c r="M707" s="11"/>
      <c r="N707" s="11"/>
      <c r="O707" s="11"/>
      <c r="P707" s="11"/>
      <c r="Q707" s="123"/>
    </row>
    <row r="708" spans="1:17" s="148" customFormat="1" ht="24.75" customHeight="1">
      <c r="A708" s="60" t="s">
        <v>49</v>
      </c>
      <c r="B708" s="47">
        <v>4</v>
      </c>
      <c r="C708" s="47">
        <v>4</v>
      </c>
      <c r="D708" s="14"/>
      <c r="E708" s="28"/>
      <c r="F708" s="28"/>
      <c r="G708" s="28"/>
      <c r="H708" s="8"/>
      <c r="I708" s="11"/>
      <c r="J708" s="11"/>
      <c r="K708" s="11"/>
      <c r="L708" s="11"/>
      <c r="M708" s="11"/>
      <c r="N708" s="11"/>
      <c r="O708" s="11"/>
      <c r="P708" s="11"/>
      <c r="Q708" s="123"/>
    </row>
    <row r="709" spans="1:17" s="148" customFormat="1" ht="24.75" customHeight="1">
      <c r="A709" s="53" t="s">
        <v>154</v>
      </c>
      <c r="B709" s="51">
        <f>C709*1.35</f>
        <v>2.7</v>
      </c>
      <c r="C709" s="51">
        <v>2</v>
      </c>
      <c r="D709" s="67"/>
      <c r="E709" s="40"/>
      <c r="F709" s="40"/>
      <c r="G709" s="40"/>
      <c r="H709" s="67"/>
      <c r="I709" s="92"/>
      <c r="J709" s="92"/>
      <c r="K709" s="92"/>
      <c r="L709" s="92"/>
      <c r="M709" s="92"/>
      <c r="N709" s="92"/>
      <c r="O709" s="92"/>
      <c r="P709" s="92"/>
      <c r="Q709" s="123"/>
    </row>
    <row r="710" spans="1:17" s="148" customFormat="1" ht="24.75" customHeight="1">
      <c r="A710" s="53" t="s">
        <v>190</v>
      </c>
      <c r="B710" s="51">
        <v>0.1</v>
      </c>
      <c r="C710" s="51">
        <v>0.1</v>
      </c>
      <c r="D710" s="67"/>
      <c r="E710" s="40"/>
      <c r="F710" s="40"/>
      <c r="G710" s="40"/>
      <c r="H710" s="67"/>
      <c r="I710" s="92"/>
      <c r="J710" s="92"/>
      <c r="K710" s="92"/>
      <c r="L710" s="92"/>
      <c r="M710" s="92"/>
      <c r="N710" s="92"/>
      <c r="O710" s="92"/>
      <c r="P710" s="92"/>
      <c r="Q710" s="123"/>
    </row>
    <row r="711" spans="1:17" s="148" customFormat="1" ht="24.75" customHeight="1">
      <c r="A711" s="309" t="s">
        <v>368</v>
      </c>
      <c r="B711" s="309"/>
      <c r="C711" s="309"/>
      <c r="D711" s="143">
        <v>120</v>
      </c>
      <c r="E711" s="10">
        <v>12.9</v>
      </c>
      <c r="F711" s="10">
        <v>7.7</v>
      </c>
      <c r="G711" s="10">
        <v>15.1</v>
      </c>
      <c r="H711" s="8">
        <f>E711*4+F711*9+G711*4</f>
        <v>181.3</v>
      </c>
      <c r="I711" s="11">
        <v>0.75</v>
      </c>
      <c r="J711" s="11">
        <v>0.125</v>
      </c>
      <c r="K711" s="11">
        <v>0.03</v>
      </c>
      <c r="L711" s="11">
        <v>1.99</v>
      </c>
      <c r="M711" s="11">
        <v>60.325</v>
      </c>
      <c r="N711" s="11">
        <v>203.86</v>
      </c>
      <c r="O711" s="11">
        <v>26.78</v>
      </c>
      <c r="P711" s="11">
        <v>0.875</v>
      </c>
      <c r="Q711" s="123"/>
    </row>
    <row r="712" spans="1:17" s="148" customFormat="1" ht="24.75" customHeight="1">
      <c r="A712" s="58" t="s">
        <v>300</v>
      </c>
      <c r="B712" s="18">
        <f>C712*1.5</f>
        <v>168</v>
      </c>
      <c r="C712" s="64">
        <v>112</v>
      </c>
      <c r="D712" s="67"/>
      <c r="E712" s="265"/>
      <c r="F712" s="265"/>
      <c r="G712" s="265"/>
      <c r="H712" s="265"/>
      <c r="I712" s="265"/>
      <c r="J712" s="266"/>
      <c r="K712" s="266"/>
      <c r="L712" s="266"/>
      <c r="M712" s="266"/>
      <c r="N712" s="266"/>
      <c r="O712" s="266"/>
      <c r="P712" s="266"/>
      <c r="Q712" s="123"/>
    </row>
    <row r="713" spans="1:17" s="148" customFormat="1" ht="24.75" customHeight="1">
      <c r="A713" s="58" t="s">
        <v>301</v>
      </c>
      <c r="B713" s="18">
        <f>C713*1.82</f>
        <v>203.84</v>
      </c>
      <c r="C713" s="64">
        <v>112</v>
      </c>
      <c r="D713" s="67"/>
      <c r="E713" s="40"/>
      <c r="F713" s="40"/>
      <c r="G713" s="40"/>
      <c r="H713" s="1"/>
      <c r="I713" s="114"/>
      <c r="J713" s="114"/>
      <c r="K713" s="114"/>
      <c r="L713" s="114"/>
      <c r="M713" s="114"/>
      <c r="N713" s="114"/>
      <c r="O713" s="114"/>
      <c r="P713" s="114"/>
      <c r="Q713" s="123"/>
    </row>
    <row r="714" spans="1:20" s="148" customFormat="1" ht="24.75" customHeight="1">
      <c r="A714" s="61" t="s">
        <v>145</v>
      </c>
      <c r="B714" s="18">
        <f>C714*1.35</f>
        <v>151.20000000000002</v>
      </c>
      <c r="C714" s="64">
        <v>112</v>
      </c>
      <c r="D714" s="67"/>
      <c r="E714" s="40"/>
      <c r="F714" s="40"/>
      <c r="G714" s="40"/>
      <c r="H714" s="64"/>
      <c r="I714" s="114"/>
      <c r="J714" s="114"/>
      <c r="K714" s="114"/>
      <c r="L714" s="114"/>
      <c r="M714" s="114"/>
      <c r="N714" s="114"/>
      <c r="O714" s="114"/>
      <c r="P714" s="114"/>
      <c r="Q714" s="123"/>
      <c r="T714" s="181"/>
    </row>
    <row r="715" spans="1:17" s="148" customFormat="1" ht="24.75" customHeight="1">
      <c r="A715" s="58" t="s">
        <v>163</v>
      </c>
      <c r="B715" s="57">
        <f>C715*1.31</f>
        <v>146.72</v>
      </c>
      <c r="C715" s="64">
        <v>112</v>
      </c>
      <c r="D715" s="67"/>
      <c r="E715" s="45"/>
      <c r="F715" s="56"/>
      <c r="G715" s="56"/>
      <c r="H715" s="48"/>
      <c r="I715" s="63"/>
      <c r="J715" s="63"/>
      <c r="K715" s="63"/>
      <c r="L715" s="63"/>
      <c r="M715" s="63"/>
      <c r="N715" s="63"/>
      <c r="O715" s="63"/>
      <c r="P715" s="63"/>
      <c r="Q715" s="123"/>
    </row>
    <row r="716" spans="1:17" s="148" customFormat="1" ht="24.75" customHeight="1">
      <c r="A716" s="58" t="s">
        <v>164</v>
      </c>
      <c r="B716" s="57">
        <f>C716*1.35</f>
        <v>151.20000000000002</v>
      </c>
      <c r="C716" s="64">
        <v>112</v>
      </c>
      <c r="D716" s="67"/>
      <c r="E716" s="45"/>
      <c r="F716" s="56"/>
      <c r="G716" s="56"/>
      <c r="H716" s="48"/>
      <c r="I716" s="63"/>
      <c r="J716" s="63"/>
      <c r="K716" s="63"/>
      <c r="L716" s="63"/>
      <c r="M716" s="63"/>
      <c r="N716" s="63"/>
      <c r="O716" s="63"/>
      <c r="P716" s="63"/>
      <c r="Q716" s="123"/>
    </row>
    <row r="717" spans="1:17" s="148" customFormat="1" ht="24.75" customHeight="1">
      <c r="A717" s="120" t="s">
        <v>52</v>
      </c>
      <c r="B717" s="64">
        <v>8</v>
      </c>
      <c r="C717" s="64">
        <v>8</v>
      </c>
      <c r="D717" s="67"/>
      <c r="E717" s="28"/>
      <c r="F717" s="40"/>
      <c r="G717" s="40"/>
      <c r="H717" s="64"/>
      <c r="I717" s="63"/>
      <c r="J717" s="63"/>
      <c r="K717" s="63"/>
      <c r="L717" s="63"/>
      <c r="M717" s="63"/>
      <c r="N717" s="63"/>
      <c r="O717" s="63"/>
      <c r="P717" s="63"/>
      <c r="Q717" s="123"/>
    </row>
    <row r="718" spans="1:20" s="148" customFormat="1" ht="24.75" customHeight="1">
      <c r="A718" s="120" t="s">
        <v>86</v>
      </c>
      <c r="B718" s="64">
        <v>10</v>
      </c>
      <c r="C718" s="64">
        <v>10</v>
      </c>
      <c r="D718" s="67"/>
      <c r="E718" s="28"/>
      <c r="F718" s="40"/>
      <c r="G718" s="40"/>
      <c r="H718" s="64"/>
      <c r="I718" s="63"/>
      <c r="J718" s="63"/>
      <c r="K718" s="63"/>
      <c r="L718" s="63"/>
      <c r="M718" s="63"/>
      <c r="N718" s="63"/>
      <c r="O718" s="63"/>
      <c r="P718" s="63"/>
      <c r="Q718" s="123"/>
      <c r="T718" s="204"/>
    </row>
    <row r="719" spans="1:17" s="148" customFormat="1" ht="24.75" customHeight="1">
      <c r="A719" s="53" t="s">
        <v>62</v>
      </c>
      <c r="B719" s="56">
        <f>C719*1.19</f>
        <v>7.14</v>
      </c>
      <c r="C719" s="64">
        <v>6</v>
      </c>
      <c r="D719" s="67"/>
      <c r="E719" s="28"/>
      <c r="F719" s="40"/>
      <c r="G719" s="40"/>
      <c r="H719" s="64"/>
      <c r="I719" s="63"/>
      <c r="J719" s="63"/>
      <c r="K719" s="63"/>
      <c r="L719" s="63"/>
      <c r="M719" s="63"/>
      <c r="N719" s="63"/>
      <c r="O719" s="63"/>
      <c r="P719" s="63"/>
      <c r="Q719" s="123"/>
    </row>
    <row r="720" spans="1:17" s="148" customFormat="1" ht="24.75" customHeight="1">
      <c r="A720" s="120" t="s">
        <v>89</v>
      </c>
      <c r="B720" s="64">
        <v>6</v>
      </c>
      <c r="C720" s="64">
        <v>6</v>
      </c>
      <c r="D720" s="67"/>
      <c r="E720" s="28"/>
      <c r="F720" s="40"/>
      <c r="G720" s="40"/>
      <c r="H720" s="64"/>
      <c r="I720" s="63"/>
      <c r="J720" s="63"/>
      <c r="K720" s="63"/>
      <c r="L720" s="63"/>
      <c r="M720" s="63"/>
      <c r="N720" s="63"/>
      <c r="O720" s="63"/>
      <c r="P720" s="63"/>
      <c r="Q720" s="123"/>
    </row>
    <row r="721" spans="1:30" s="185" customFormat="1" ht="24.75" customHeight="1">
      <c r="A721" s="120" t="s">
        <v>257</v>
      </c>
      <c r="B721" s="64">
        <v>12</v>
      </c>
      <c r="C721" s="64">
        <v>12</v>
      </c>
      <c r="D721" s="67"/>
      <c r="E721" s="28"/>
      <c r="F721" s="40"/>
      <c r="G721" s="40"/>
      <c r="H721" s="64"/>
      <c r="I721" s="63"/>
      <c r="J721" s="63"/>
      <c r="K721" s="63"/>
      <c r="L721" s="63"/>
      <c r="M721" s="63"/>
      <c r="N721" s="63"/>
      <c r="O721" s="63"/>
      <c r="P721" s="63"/>
      <c r="Q721" s="123"/>
      <c r="T721" s="148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</row>
    <row r="722" spans="1:17" s="148" customFormat="1" ht="24.75" customHeight="1">
      <c r="A722" s="53" t="s">
        <v>54</v>
      </c>
      <c r="B722" s="51">
        <v>6</v>
      </c>
      <c r="C722" s="51">
        <v>6</v>
      </c>
      <c r="D722" s="67"/>
      <c r="E722" s="56"/>
      <c r="F722" s="56"/>
      <c r="G722" s="56"/>
      <c r="H722" s="48"/>
      <c r="I722" s="269"/>
      <c r="J722" s="119"/>
      <c r="K722" s="119"/>
      <c r="L722" s="119"/>
      <c r="M722" s="119"/>
      <c r="N722" s="119"/>
      <c r="O722" s="119"/>
      <c r="P722" s="269"/>
      <c r="Q722" s="123"/>
    </row>
    <row r="723" spans="1:17" s="148" customFormat="1" ht="24.75" customHeight="1">
      <c r="A723" s="353" t="s">
        <v>317</v>
      </c>
      <c r="B723" s="354"/>
      <c r="C723" s="354"/>
      <c r="D723" s="354"/>
      <c r="E723" s="354"/>
      <c r="F723" s="354"/>
      <c r="G723" s="354"/>
      <c r="H723" s="354"/>
      <c r="I723" s="354"/>
      <c r="J723" s="354"/>
      <c r="K723" s="354"/>
      <c r="L723" s="354"/>
      <c r="M723" s="354"/>
      <c r="N723" s="354"/>
      <c r="O723" s="354"/>
      <c r="P723" s="355"/>
      <c r="Q723" s="123"/>
    </row>
    <row r="724" spans="1:17" s="148" customFormat="1" ht="24.75" customHeight="1">
      <c r="A724" s="309" t="s">
        <v>374</v>
      </c>
      <c r="B724" s="309"/>
      <c r="C724" s="309"/>
      <c r="D724" s="302">
        <v>120</v>
      </c>
      <c r="E724" s="10">
        <v>22.3</v>
      </c>
      <c r="F724" s="10">
        <v>9.2</v>
      </c>
      <c r="G724" s="10">
        <v>7.5</v>
      </c>
      <c r="H724" s="8">
        <f>E724*4+F724*9+G724*4</f>
        <v>202</v>
      </c>
      <c r="I724" s="11">
        <v>2.633142857142857</v>
      </c>
      <c r="J724" s="11">
        <v>0.21065142857142857</v>
      </c>
      <c r="K724" s="11">
        <v>0.11702857142857143</v>
      </c>
      <c r="L724" s="11">
        <v>6.424868571428572</v>
      </c>
      <c r="M724" s="11">
        <v>31.890285714285717</v>
      </c>
      <c r="N724" s="11">
        <v>197.59104</v>
      </c>
      <c r="O724" s="11">
        <v>43.74528</v>
      </c>
      <c r="P724" s="11">
        <v>1.1117714285714286</v>
      </c>
      <c r="Q724" s="123"/>
    </row>
    <row r="725" spans="1:17" s="148" customFormat="1" ht="24.75" customHeight="1">
      <c r="A725" s="61" t="s">
        <v>375</v>
      </c>
      <c r="B725" s="18">
        <f>C725*1.43</f>
        <v>137.28</v>
      </c>
      <c r="C725" s="3">
        <v>96</v>
      </c>
      <c r="D725" s="2"/>
      <c r="E725" s="305"/>
      <c r="F725" s="305"/>
      <c r="G725" s="305"/>
      <c r="H725" s="305"/>
      <c r="I725" s="305"/>
      <c r="J725" s="305"/>
      <c r="K725" s="305"/>
      <c r="L725" s="305"/>
      <c r="M725" s="305"/>
      <c r="N725" s="305"/>
      <c r="O725" s="305"/>
      <c r="P725" s="305"/>
      <c r="Q725" s="123"/>
    </row>
    <row r="726" spans="1:17" s="148" customFormat="1" ht="24.75" customHeight="1">
      <c r="A726" s="61" t="s">
        <v>376</v>
      </c>
      <c r="B726" s="18">
        <f>C726*1.35</f>
        <v>132.3</v>
      </c>
      <c r="C726" s="3">
        <v>98</v>
      </c>
      <c r="D726" s="2"/>
      <c r="E726" s="10"/>
      <c r="F726" s="10"/>
      <c r="G726" s="10"/>
      <c r="H726" s="70"/>
      <c r="I726" s="11"/>
      <c r="J726" s="11"/>
      <c r="K726" s="11"/>
      <c r="L726" s="11"/>
      <c r="M726" s="11"/>
      <c r="N726" s="11"/>
      <c r="O726" s="11"/>
      <c r="P726" s="11"/>
      <c r="Q726" s="123"/>
    </row>
    <row r="727" spans="1:17" s="148" customFormat="1" ht="24.75" customHeight="1">
      <c r="A727" s="61" t="s">
        <v>377</v>
      </c>
      <c r="B727" s="18">
        <f>C727*1.72</f>
        <v>165.12</v>
      </c>
      <c r="C727" s="3">
        <v>96</v>
      </c>
      <c r="D727" s="2"/>
      <c r="E727" s="305"/>
      <c r="F727" s="28"/>
      <c r="G727" s="28"/>
      <c r="H727" s="1"/>
      <c r="I727" s="11"/>
      <c r="J727" s="11"/>
      <c r="K727" s="11"/>
      <c r="L727" s="11"/>
      <c r="M727" s="11"/>
      <c r="N727" s="11"/>
      <c r="O727" s="11"/>
      <c r="P727" s="11"/>
      <c r="Q727" s="123"/>
    </row>
    <row r="728" spans="1:17" s="148" customFormat="1" ht="24.75" customHeight="1">
      <c r="A728" s="69" t="s">
        <v>378</v>
      </c>
      <c r="B728" s="94"/>
      <c r="C728" s="94">
        <v>80</v>
      </c>
      <c r="D728" s="74"/>
      <c r="E728" s="91"/>
      <c r="F728" s="28"/>
      <c r="G728" s="28"/>
      <c r="H728" s="8"/>
      <c r="I728" s="11"/>
      <c r="J728" s="11"/>
      <c r="K728" s="11"/>
      <c r="L728" s="11"/>
      <c r="M728" s="11"/>
      <c r="N728" s="11"/>
      <c r="O728" s="11"/>
      <c r="P728" s="11"/>
      <c r="Q728" s="123"/>
    </row>
    <row r="729" spans="1:17" s="148" customFormat="1" ht="24.75" customHeight="1">
      <c r="A729" s="69" t="s">
        <v>82</v>
      </c>
      <c r="B729" s="94">
        <v>17</v>
      </c>
      <c r="C729" s="3">
        <v>17</v>
      </c>
      <c r="D729" s="2"/>
      <c r="E729" s="305"/>
      <c r="F729" s="28"/>
      <c r="G729" s="28"/>
      <c r="H729" s="1"/>
      <c r="I729" s="11"/>
      <c r="J729" s="11"/>
      <c r="K729" s="11"/>
      <c r="L729" s="11"/>
      <c r="M729" s="11"/>
      <c r="N729" s="11"/>
      <c r="O729" s="11"/>
      <c r="P729" s="11"/>
      <c r="Q729" s="123"/>
    </row>
    <row r="730" spans="1:17" s="148" customFormat="1" ht="24.75" customHeight="1">
      <c r="A730" s="33" t="s">
        <v>379</v>
      </c>
      <c r="B730" s="20">
        <f>C730*1.25</f>
        <v>21.25</v>
      </c>
      <c r="C730" s="20">
        <v>17</v>
      </c>
      <c r="D730" s="2"/>
      <c r="E730" s="305"/>
      <c r="F730" s="28"/>
      <c r="G730" s="28"/>
      <c r="H730" s="1"/>
      <c r="I730" s="11"/>
      <c r="J730" s="11"/>
      <c r="K730" s="11"/>
      <c r="L730" s="11"/>
      <c r="M730" s="11"/>
      <c r="N730" s="11"/>
      <c r="O730" s="11"/>
      <c r="P730" s="11"/>
      <c r="Q730" s="123"/>
    </row>
    <row r="731" spans="1:17" s="148" customFormat="1" ht="24.75" customHeight="1">
      <c r="A731" s="7" t="s">
        <v>53</v>
      </c>
      <c r="B731" s="20">
        <f>C731*1.33</f>
        <v>22.61</v>
      </c>
      <c r="C731" s="20">
        <v>17</v>
      </c>
      <c r="D731" s="2"/>
      <c r="E731" s="305"/>
      <c r="F731" s="28"/>
      <c r="G731" s="28"/>
      <c r="H731" s="1"/>
      <c r="I731" s="11"/>
      <c r="J731" s="11"/>
      <c r="K731" s="11"/>
      <c r="L731" s="11"/>
      <c r="M731" s="11"/>
      <c r="N731" s="11"/>
      <c r="O731" s="11"/>
      <c r="P731" s="11"/>
      <c r="Q731" s="123"/>
    </row>
    <row r="732" spans="1:17" s="148" customFormat="1" ht="24.75" customHeight="1">
      <c r="A732" s="7" t="s">
        <v>62</v>
      </c>
      <c r="B732" s="20">
        <f>C732*1.19</f>
        <v>14.28</v>
      </c>
      <c r="C732" s="20">
        <v>12</v>
      </c>
      <c r="D732" s="2"/>
      <c r="E732" s="305"/>
      <c r="F732" s="28"/>
      <c r="G732" s="28"/>
      <c r="H732" s="1"/>
      <c r="I732" s="11"/>
      <c r="J732" s="11"/>
      <c r="K732" s="11"/>
      <c r="L732" s="11"/>
      <c r="M732" s="11"/>
      <c r="N732" s="11"/>
      <c r="O732" s="11"/>
      <c r="P732" s="11"/>
      <c r="Q732" s="123"/>
    </row>
    <row r="733" spans="1:17" s="148" customFormat="1" ht="24.75" customHeight="1">
      <c r="A733" s="19" t="s">
        <v>380</v>
      </c>
      <c r="B733" s="20">
        <v>6</v>
      </c>
      <c r="C733" s="20">
        <v>6</v>
      </c>
      <c r="D733" s="2"/>
      <c r="E733" s="305"/>
      <c r="F733" s="28"/>
      <c r="G733" s="28"/>
      <c r="H733" s="1"/>
      <c r="I733" s="11"/>
      <c r="J733" s="11"/>
      <c r="K733" s="11"/>
      <c r="L733" s="11"/>
      <c r="M733" s="11"/>
      <c r="N733" s="11"/>
      <c r="O733" s="11"/>
      <c r="P733" s="11"/>
      <c r="Q733" s="123"/>
    </row>
    <row r="734" spans="1:17" s="148" customFormat="1" ht="24.75" customHeight="1">
      <c r="A734" s="60" t="s">
        <v>54</v>
      </c>
      <c r="B734" s="47">
        <v>5</v>
      </c>
      <c r="C734" s="47">
        <v>5</v>
      </c>
      <c r="D734" s="2"/>
      <c r="E734" s="91"/>
      <c r="F734" s="28"/>
      <c r="G734" s="28"/>
      <c r="H734" s="8"/>
      <c r="I734" s="11"/>
      <c r="J734" s="11"/>
      <c r="K734" s="11"/>
      <c r="L734" s="11"/>
      <c r="M734" s="11"/>
      <c r="N734" s="11"/>
      <c r="O734" s="11"/>
      <c r="P734" s="11"/>
      <c r="Q734" s="123"/>
    </row>
    <row r="735" spans="1:17" s="148" customFormat="1" ht="24.75" customHeight="1">
      <c r="A735" s="60" t="s">
        <v>48</v>
      </c>
      <c r="B735" s="28">
        <v>0.5</v>
      </c>
      <c r="C735" s="28">
        <v>0.5</v>
      </c>
      <c r="D735" s="2"/>
      <c r="E735" s="91"/>
      <c r="F735" s="28"/>
      <c r="G735" s="28"/>
      <c r="H735" s="8"/>
      <c r="I735" s="301"/>
      <c r="J735" s="301"/>
      <c r="K735" s="301"/>
      <c r="L735" s="301"/>
      <c r="M735" s="301"/>
      <c r="N735" s="301"/>
      <c r="O735" s="301"/>
      <c r="P735" s="301"/>
      <c r="Q735" s="123"/>
    </row>
    <row r="736" spans="1:17" s="148" customFormat="1" ht="24.75" customHeight="1">
      <c r="A736" s="315" t="s">
        <v>171</v>
      </c>
      <c r="B736" s="315"/>
      <c r="C736" s="315"/>
      <c r="D736" s="143">
        <v>180</v>
      </c>
      <c r="E736" s="81">
        <v>3.9</v>
      </c>
      <c r="F736" s="81">
        <v>5.9</v>
      </c>
      <c r="G736" s="81">
        <v>26.7</v>
      </c>
      <c r="H736" s="8">
        <f>E736*4+F736*9+G736*4</f>
        <v>175.5</v>
      </c>
      <c r="I736" s="11">
        <v>13.87</v>
      </c>
      <c r="J736" s="11">
        <v>0.12</v>
      </c>
      <c r="K736" s="11">
        <v>0.07</v>
      </c>
      <c r="L736" s="11">
        <v>0.2</v>
      </c>
      <c r="M736" s="11">
        <v>43.08</v>
      </c>
      <c r="N736" s="11">
        <v>84.6</v>
      </c>
      <c r="O736" s="11">
        <v>15</v>
      </c>
      <c r="P736" s="11">
        <v>1.2</v>
      </c>
      <c r="Q736" s="123"/>
    </row>
    <row r="737" spans="1:17" s="148" customFormat="1" ht="24.75" customHeight="1">
      <c r="A737" s="7" t="s">
        <v>57</v>
      </c>
      <c r="B737" s="47">
        <f>C737*1.33</f>
        <v>204.82000000000002</v>
      </c>
      <c r="C737" s="14">
        <v>154</v>
      </c>
      <c r="D737" s="14"/>
      <c r="E737" s="28"/>
      <c r="F737" s="28"/>
      <c r="G737" s="28"/>
      <c r="H737" s="47"/>
      <c r="I737" s="46"/>
      <c r="J737" s="46"/>
      <c r="K737" s="46"/>
      <c r="L737" s="46"/>
      <c r="M737" s="46"/>
      <c r="N737" s="46"/>
      <c r="O737" s="46"/>
      <c r="P737" s="46"/>
      <c r="Q737" s="123"/>
    </row>
    <row r="738" spans="1:17" s="148" customFormat="1" ht="24.75" customHeight="1">
      <c r="A738" s="7" t="s">
        <v>58</v>
      </c>
      <c r="B738" s="47">
        <f>C738*1.43</f>
        <v>220.22</v>
      </c>
      <c r="C738" s="14">
        <v>154</v>
      </c>
      <c r="D738" s="14"/>
      <c r="E738" s="28"/>
      <c r="F738" s="28"/>
      <c r="G738" s="28"/>
      <c r="H738" s="47"/>
      <c r="I738" s="76"/>
      <c r="J738" s="76"/>
      <c r="K738" s="76"/>
      <c r="L738" s="76"/>
      <c r="M738" s="76"/>
      <c r="N738" s="76"/>
      <c r="O738" s="76"/>
      <c r="P738" s="76"/>
      <c r="Q738" s="123"/>
    </row>
    <row r="739" spans="1:17" s="148" customFormat="1" ht="24.75" customHeight="1">
      <c r="A739" s="7" t="s">
        <v>59</v>
      </c>
      <c r="B739" s="47">
        <f>C739*1.54</f>
        <v>237.16</v>
      </c>
      <c r="C739" s="14">
        <v>154</v>
      </c>
      <c r="D739" s="14"/>
      <c r="E739" s="28"/>
      <c r="F739" s="28"/>
      <c r="G739" s="28"/>
      <c r="H739" s="47"/>
      <c r="I739" s="76"/>
      <c r="J739" s="76"/>
      <c r="K739" s="76"/>
      <c r="L739" s="76"/>
      <c r="M739" s="76"/>
      <c r="N739" s="76"/>
      <c r="O739" s="76"/>
      <c r="P739" s="76"/>
      <c r="Q739" s="123"/>
    </row>
    <row r="740" spans="1:17" s="148" customFormat="1" ht="24.75" customHeight="1">
      <c r="A740" s="7" t="s">
        <v>60</v>
      </c>
      <c r="B740" s="47">
        <f>C740*1.67</f>
        <v>257.18</v>
      </c>
      <c r="C740" s="14">
        <v>154</v>
      </c>
      <c r="D740" s="14"/>
      <c r="E740" s="28"/>
      <c r="F740" s="28"/>
      <c r="G740" s="28"/>
      <c r="H740" s="47"/>
      <c r="I740" s="76"/>
      <c r="J740" s="76"/>
      <c r="K740" s="76"/>
      <c r="L740" s="76"/>
      <c r="M740" s="76"/>
      <c r="N740" s="76"/>
      <c r="O740" s="76"/>
      <c r="P740" s="76"/>
      <c r="Q740" s="123"/>
    </row>
    <row r="741" spans="1:17" s="148" customFormat="1" ht="24.75" customHeight="1">
      <c r="A741" s="7" t="s">
        <v>86</v>
      </c>
      <c r="B741" s="14">
        <v>29</v>
      </c>
      <c r="C741" s="14">
        <v>29</v>
      </c>
      <c r="D741" s="14"/>
      <c r="E741" s="28"/>
      <c r="F741" s="28"/>
      <c r="G741" s="28"/>
      <c r="H741" s="47"/>
      <c r="I741" s="76"/>
      <c r="J741" s="76"/>
      <c r="K741" s="76"/>
      <c r="L741" s="76"/>
      <c r="M741" s="76"/>
      <c r="N741" s="76"/>
      <c r="O741" s="76"/>
      <c r="P741" s="76"/>
      <c r="Q741" s="123"/>
    </row>
    <row r="742" spans="1:17" s="148" customFormat="1" ht="24.75" customHeight="1">
      <c r="A742" s="60" t="s">
        <v>49</v>
      </c>
      <c r="B742" s="14">
        <v>7</v>
      </c>
      <c r="C742" s="14">
        <v>7</v>
      </c>
      <c r="D742" s="14"/>
      <c r="E742" s="28"/>
      <c r="F742" s="28"/>
      <c r="G742" s="28"/>
      <c r="H742" s="47"/>
      <c r="I742" s="46"/>
      <c r="J742" s="46"/>
      <c r="K742" s="46"/>
      <c r="L742" s="46"/>
      <c r="M742" s="46"/>
      <c r="N742" s="46"/>
      <c r="O742" s="46"/>
      <c r="P742" s="46"/>
      <c r="Q742" s="123"/>
    </row>
    <row r="743" spans="1:17" s="148" customFormat="1" ht="24.75" customHeight="1">
      <c r="A743" s="211" t="s">
        <v>246</v>
      </c>
      <c r="B743" s="143">
        <v>200</v>
      </c>
      <c r="C743" s="143">
        <v>200</v>
      </c>
      <c r="D743" s="143">
        <v>200</v>
      </c>
      <c r="E743" s="10">
        <v>0.5</v>
      </c>
      <c r="F743" s="10">
        <v>0.2</v>
      </c>
      <c r="G743" s="10">
        <v>22</v>
      </c>
      <c r="H743" s="8">
        <f>G743*4+F743*9+E743*4</f>
        <v>91.8</v>
      </c>
      <c r="I743" s="11">
        <v>4.444444444444445</v>
      </c>
      <c r="J743" s="11">
        <v>0.022222222222222223</v>
      </c>
      <c r="K743" s="11">
        <v>0</v>
      </c>
      <c r="L743" s="11">
        <v>1</v>
      </c>
      <c r="M743" s="11">
        <v>18.88888888888889</v>
      </c>
      <c r="N743" s="11">
        <v>27.77777777777778</v>
      </c>
      <c r="O743" s="11">
        <v>12.222222222222221</v>
      </c>
      <c r="P743" s="11">
        <v>0.3333333333333333</v>
      </c>
      <c r="Q743" s="123"/>
    </row>
    <row r="744" spans="1:17" s="148" customFormat="1" ht="24.75" customHeight="1">
      <c r="A744" s="308" t="s">
        <v>127</v>
      </c>
      <c r="B744" s="308"/>
      <c r="C744" s="308"/>
      <c r="D744" s="143">
        <v>70</v>
      </c>
      <c r="E744" s="10">
        <v>5.319999999999999</v>
      </c>
      <c r="F744" s="10">
        <v>0.56</v>
      </c>
      <c r="G744" s="10">
        <v>34.440000000000005</v>
      </c>
      <c r="H744" s="8">
        <v>164.5</v>
      </c>
      <c r="I744" s="11">
        <v>0</v>
      </c>
      <c r="J744" s="11">
        <v>0.077</v>
      </c>
      <c r="K744" s="11">
        <v>0</v>
      </c>
      <c r="L744" s="11">
        <v>0.77</v>
      </c>
      <c r="M744" s="11">
        <v>14</v>
      </c>
      <c r="N744" s="11">
        <v>45.5</v>
      </c>
      <c r="O744" s="11">
        <v>9.8</v>
      </c>
      <c r="P744" s="11">
        <v>0.77</v>
      </c>
      <c r="Q744" s="123"/>
    </row>
    <row r="745" spans="1:17" s="148" customFormat="1" ht="24.75" customHeight="1">
      <c r="A745" s="308" t="s">
        <v>119</v>
      </c>
      <c r="B745" s="308"/>
      <c r="C745" s="308"/>
      <c r="D745" s="143">
        <v>70</v>
      </c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23"/>
    </row>
    <row r="746" spans="1:17" s="148" customFormat="1" ht="24.75" customHeight="1">
      <c r="A746" s="316" t="s">
        <v>40</v>
      </c>
      <c r="B746" s="331"/>
      <c r="C746" s="331"/>
      <c r="D746" s="143">
        <v>50</v>
      </c>
      <c r="E746" s="10">
        <v>3.3</v>
      </c>
      <c r="F746" s="10">
        <v>0.5999999999999999</v>
      </c>
      <c r="G746" s="10">
        <v>16.699999999999996</v>
      </c>
      <c r="H746" s="8">
        <v>85.39999999999998</v>
      </c>
      <c r="I746" s="11">
        <v>0</v>
      </c>
      <c r="J746" s="11">
        <v>0.08333333333333334</v>
      </c>
      <c r="K746" s="11">
        <v>0</v>
      </c>
      <c r="L746" s="11">
        <v>0.8</v>
      </c>
      <c r="M746" s="11">
        <v>17.5</v>
      </c>
      <c r="N746" s="11">
        <v>77.5</v>
      </c>
      <c r="O746" s="11">
        <v>20.499999999999996</v>
      </c>
      <c r="P746" s="11">
        <v>0.65</v>
      </c>
      <c r="Q746" s="123"/>
    </row>
    <row r="747" spans="1:17" s="148" customFormat="1" ht="24.75" customHeight="1">
      <c r="A747" s="325" t="s">
        <v>26</v>
      </c>
      <c r="B747" s="326"/>
      <c r="C747" s="326"/>
      <c r="D747" s="326"/>
      <c r="E747" s="44">
        <f aca="true" t="shared" si="29" ref="E747:P747">E653+E673</f>
        <v>63.84</v>
      </c>
      <c r="F747" s="44">
        <f t="shared" si="29"/>
        <v>49.099999999999994</v>
      </c>
      <c r="G747" s="44">
        <f t="shared" si="29"/>
        <v>218.92</v>
      </c>
      <c r="H747" s="30">
        <f t="shared" si="29"/>
        <v>1574</v>
      </c>
      <c r="I747" s="44">
        <f t="shared" si="29"/>
        <v>40.518954248366015</v>
      </c>
      <c r="J747" s="44">
        <f t="shared" si="29"/>
        <v>0.7017908496732026</v>
      </c>
      <c r="K747" s="44">
        <f t="shared" si="29"/>
        <v>0.5262745098039217</v>
      </c>
      <c r="L747" s="44">
        <f t="shared" si="29"/>
        <v>8.438431372549019</v>
      </c>
      <c r="M747" s="44">
        <f t="shared" si="29"/>
        <v>787.0805555555555</v>
      </c>
      <c r="N747" s="44">
        <f t="shared" si="29"/>
        <v>1168.5911111111113</v>
      </c>
      <c r="O747" s="44">
        <f t="shared" si="29"/>
        <v>184.01712418300653</v>
      </c>
      <c r="P747" s="44">
        <f t="shared" si="29"/>
        <v>7.715588235294119</v>
      </c>
      <c r="Q747" s="123"/>
    </row>
    <row r="748" spans="1:17" s="148" customFormat="1" ht="24.75" customHeight="1">
      <c r="A748" s="329" t="s">
        <v>21</v>
      </c>
      <c r="B748" s="329"/>
      <c r="C748" s="329"/>
      <c r="D748" s="329"/>
      <c r="E748" s="329"/>
      <c r="F748" s="329"/>
      <c r="G748" s="329"/>
      <c r="H748" s="329"/>
      <c r="I748" s="329"/>
      <c r="J748" s="329"/>
      <c r="K748" s="329"/>
      <c r="L748" s="329"/>
      <c r="M748" s="329"/>
      <c r="N748" s="329"/>
      <c r="O748" s="329"/>
      <c r="P748" s="329"/>
      <c r="Q748" s="123"/>
    </row>
    <row r="749" spans="1:19" s="148" customFormat="1" ht="24.75" customHeight="1">
      <c r="A749" s="311" t="s">
        <v>1</v>
      </c>
      <c r="B749" s="319" t="s">
        <v>2</v>
      </c>
      <c r="C749" s="319" t="s">
        <v>3</v>
      </c>
      <c r="D749" s="334" t="s">
        <v>4</v>
      </c>
      <c r="E749" s="334"/>
      <c r="F749" s="334"/>
      <c r="G749" s="334"/>
      <c r="H749" s="334"/>
      <c r="I749" s="318" t="s">
        <v>215</v>
      </c>
      <c r="J749" s="318"/>
      <c r="K749" s="318"/>
      <c r="L749" s="318"/>
      <c r="M749" s="318" t="s">
        <v>220</v>
      </c>
      <c r="N749" s="318"/>
      <c r="O749" s="318"/>
      <c r="P749" s="318"/>
      <c r="Q749" s="123"/>
      <c r="S749" s="148">
        <f>S575*180/200</f>
        <v>0</v>
      </c>
    </row>
    <row r="750" spans="1:17" s="148" customFormat="1" ht="24.75" customHeight="1">
      <c r="A750" s="311"/>
      <c r="B750" s="311"/>
      <c r="C750" s="311"/>
      <c r="D750" s="226" t="s">
        <v>5</v>
      </c>
      <c r="E750" s="227" t="s">
        <v>6</v>
      </c>
      <c r="F750" s="227" t="s">
        <v>7</v>
      </c>
      <c r="G750" s="227" t="s">
        <v>8</v>
      </c>
      <c r="H750" s="228" t="s">
        <v>9</v>
      </c>
      <c r="I750" s="261" t="s">
        <v>216</v>
      </c>
      <c r="J750" s="261" t="s">
        <v>217</v>
      </c>
      <c r="K750" s="241" t="s">
        <v>218</v>
      </c>
      <c r="L750" s="241" t="s">
        <v>219</v>
      </c>
      <c r="M750" s="161" t="s">
        <v>221</v>
      </c>
      <c r="N750" s="161" t="s">
        <v>222</v>
      </c>
      <c r="O750" s="161" t="s">
        <v>223</v>
      </c>
      <c r="P750" s="161" t="s">
        <v>224</v>
      </c>
      <c r="Q750" s="123"/>
    </row>
    <row r="751" spans="1:17" s="148" customFormat="1" ht="24.75" customHeight="1">
      <c r="A751" s="325" t="s">
        <v>10</v>
      </c>
      <c r="B751" s="325"/>
      <c r="C751" s="325"/>
      <c r="D751" s="325"/>
      <c r="E751" s="44">
        <f>E752+E772+E775+E779+E780+E782</f>
        <v>20.36</v>
      </c>
      <c r="F751" s="44">
        <f aca="true" t="shared" si="30" ref="F751:P751">F752+F772+F775+F779+F780+F782</f>
        <v>13.260000000000002</v>
      </c>
      <c r="G751" s="44">
        <f t="shared" si="30"/>
        <v>122.36000000000001</v>
      </c>
      <c r="H751" s="44">
        <f t="shared" si="30"/>
        <v>691.0999999999999</v>
      </c>
      <c r="I751" s="44">
        <f t="shared" si="30"/>
        <v>2.16</v>
      </c>
      <c r="J751" s="44">
        <f t="shared" si="30"/>
        <v>0.32499999999999996</v>
      </c>
      <c r="K751" s="44">
        <f t="shared" si="30"/>
        <v>0.155</v>
      </c>
      <c r="L751" s="44">
        <f t="shared" si="30"/>
        <v>1.475</v>
      </c>
      <c r="M751" s="44">
        <f t="shared" si="30"/>
        <v>624.19</v>
      </c>
      <c r="N751" s="44">
        <f t="shared" si="30"/>
        <v>568.925</v>
      </c>
      <c r="O751" s="44">
        <f t="shared" si="30"/>
        <v>60.6875</v>
      </c>
      <c r="P751" s="44">
        <f t="shared" si="30"/>
        <v>2.865</v>
      </c>
      <c r="Q751" s="123"/>
    </row>
    <row r="752" spans="1:19" s="148" customFormat="1" ht="24.75" customHeight="1">
      <c r="A752" s="308" t="s">
        <v>278</v>
      </c>
      <c r="B752" s="308"/>
      <c r="C752" s="308"/>
      <c r="D752" s="143" t="s">
        <v>46</v>
      </c>
      <c r="E752" s="10">
        <v>8.3</v>
      </c>
      <c r="F752" s="10">
        <v>8.8</v>
      </c>
      <c r="G752" s="10">
        <v>37</v>
      </c>
      <c r="H752" s="8">
        <f>G752*4+F752*9+E752*4</f>
        <v>260.4</v>
      </c>
      <c r="I752" s="137">
        <v>0.37</v>
      </c>
      <c r="J752" s="137">
        <v>0.2</v>
      </c>
      <c r="K752" s="137">
        <v>0.1</v>
      </c>
      <c r="L752" s="137">
        <v>0</v>
      </c>
      <c r="M752" s="137">
        <v>365.5</v>
      </c>
      <c r="N752" s="137">
        <v>296.2</v>
      </c>
      <c r="O752" s="137">
        <v>20.1</v>
      </c>
      <c r="P752" s="137">
        <v>1</v>
      </c>
      <c r="Q752" s="123"/>
      <c r="R752" s="181"/>
      <c r="S752" s="181"/>
    </row>
    <row r="753" spans="1:17" s="148" customFormat="1" ht="24.75" customHeight="1">
      <c r="A753" s="53" t="s">
        <v>78</v>
      </c>
      <c r="B753" s="51">
        <v>30</v>
      </c>
      <c r="C753" s="51">
        <v>30</v>
      </c>
      <c r="D753" s="14"/>
      <c r="E753" s="40"/>
      <c r="F753" s="40"/>
      <c r="G753" s="40"/>
      <c r="H753" s="64"/>
      <c r="I753" s="114"/>
      <c r="J753" s="114"/>
      <c r="K753" s="114"/>
      <c r="L753" s="114"/>
      <c r="M753" s="114"/>
      <c r="N753" s="114"/>
      <c r="O753" s="114"/>
      <c r="P753" s="114"/>
      <c r="Q753" s="123"/>
    </row>
    <row r="754" spans="1:17" s="148" customFormat="1" ht="24.75" customHeight="1">
      <c r="A754" s="53" t="s">
        <v>86</v>
      </c>
      <c r="B754" s="51">
        <v>178</v>
      </c>
      <c r="C754" s="51">
        <v>178</v>
      </c>
      <c r="D754" s="67"/>
      <c r="E754" s="40"/>
      <c r="F754" s="40"/>
      <c r="G754" s="40"/>
      <c r="H754" s="64"/>
      <c r="I754" s="11"/>
      <c r="J754" s="11"/>
      <c r="K754" s="11"/>
      <c r="L754" s="11"/>
      <c r="M754" s="11"/>
      <c r="N754" s="11"/>
      <c r="O754" s="11"/>
      <c r="P754" s="11"/>
      <c r="Q754" s="123"/>
    </row>
    <row r="755" spans="1:17" s="148" customFormat="1" ht="24.75" customHeight="1">
      <c r="A755" s="16" t="s">
        <v>87</v>
      </c>
      <c r="B755" s="48">
        <v>1</v>
      </c>
      <c r="C755" s="48">
        <v>1</v>
      </c>
      <c r="D755" s="67"/>
      <c r="E755" s="40"/>
      <c r="F755" s="40"/>
      <c r="G755" s="40"/>
      <c r="H755" s="8"/>
      <c r="I755" s="11"/>
      <c r="J755" s="11"/>
      <c r="K755" s="11"/>
      <c r="L755" s="11"/>
      <c r="M755" s="11"/>
      <c r="N755" s="11"/>
      <c r="O755" s="11"/>
      <c r="P755" s="11"/>
      <c r="Q755" s="123"/>
    </row>
    <row r="756" spans="1:17" s="148" customFormat="1" ht="24.75" customHeight="1">
      <c r="A756" s="65" t="s">
        <v>48</v>
      </c>
      <c r="B756" s="67">
        <v>3</v>
      </c>
      <c r="C756" s="67">
        <v>3</v>
      </c>
      <c r="D756" s="67"/>
      <c r="E756" s="40"/>
      <c r="F756" s="40"/>
      <c r="G756" s="40"/>
      <c r="H756" s="64"/>
      <c r="I756" s="11"/>
      <c r="J756" s="11"/>
      <c r="K756" s="11"/>
      <c r="L756" s="11"/>
      <c r="M756" s="11"/>
      <c r="N756" s="11"/>
      <c r="O756" s="11"/>
      <c r="P756" s="11"/>
      <c r="Q756" s="123"/>
    </row>
    <row r="757" spans="1:17" s="148" customFormat="1" ht="24.75" customHeight="1">
      <c r="A757" s="60" t="s">
        <v>103</v>
      </c>
      <c r="B757" s="14">
        <v>5</v>
      </c>
      <c r="C757" s="14">
        <v>5</v>
      </c>
      <c r="D757" s="14"/>
      <c r="E757" s="28"/>
      <c r="F757" s="28"/>
      <c r="G757" s="28"/>
      <c r="H757" s="47"/>
      <c r="I757" s="46"/>
      <c r="J757" s="46"/>
      <c r="K757" s="46"/>
      <c r="L757" s="46"/>
      <c r="M757" s="46"/>
      <c r="N757" s="46"/>
      <c r="O757" s="46"/>
      <c r="P757" s="46"/>
      <c r="Q757" s="123"/>
    </row>
    <row r="758" spans="1:17" s="148" customFormat="1" ht="24.75" customHeight="1">
      <c r="A758" s="317" t="s">
        <v>88</v>
      </c>
      <c r="B758" s="317"/>
      <c r="C758" s="317"/>
      <c r="D758" s="317"/>
      <c r="E758" s="317"/>
      <c r="F758" s="317"/>
      <c r="G758" s="317"/>
      <c r="H758" s="317"/>
      <c r="I758" s="317"/>
      <c r="J758" s="317"/>
      <c r="K758" s="317"/>
      <c r="L758" s="317"/>
      <c r="M758" s="317"/>
      <c r="N758" s="317"/>
      <c r="O758" s="317"/>
      <c r="P758" s="317"/>
      <c r="Q758" s="123"/>
    </row>
    <row r="759" spans="1:17" s="148" customFormat="1" ht="24.75" customHeight="1">
      <c r="A759" s="316" t="s">
        <v>280</v>
      </c>
      <c r="B759" s="316"/>
      <c r="C759" s="316"/>
      <c r="D759" s="143" t="s">
        <v>46</v>
      </c>
      <c r="E759" s="10">
        <v>7.3</v>
      </c>
      <c r="F759" s="10">
        <v>7.6</v>
      </c>
      <c r="G759" s="10">
        <v>35.2</v>
      </c>
      <c r="H759" s="8">
        <f>G759*4+F759*9+E759*4</f>
        <v>238.39999999999998</v>
      </c>
      <c r="I759" s="137">
        <v>0.9</v>
      </c>
      <c r="J759" s="137">
        <v>0.1</v>
      </c>
      <c r="K759" s="137">
        <v>0.1</v>
      </c>
      <c r="L759" s="137">
        <v>0</v>
      </c>
      <c r="M759" s="137">
        <v>260.1</v>
      </c>
      <c r="N759" s="137">
        <v>286.6</v>
      </c>
      <c r="O759" s="137">
        <v>18</v>
      </c>
      <c r="P759" s="137">
        <v>0.85</v>
      </c>
      <c r="Q759" s="123"/>
    </row>
    <row r="760" spans="1:17" s="148" customFormat="1" ht="24.75" customHeight="1">
      <c r="A760" s="111" t="s">
        <v>47</v>
      </c>
      <c r="B760" s="112">
        <v>30</v>
      </c>
      <c r="C760" s="112">
        <v>30</v>
      </c>
      <c r="D760" s="67"/>
      <c r="E760" s="10"/>
      <c r="F760" s="10"/>
      <c r="G760" s="10"/>
      <c r="H760" s="8"/>
      <c r="I760" s="11"/>
      <c r="J760" s="11"/>
      <c r="K760" s="11"/>
      <c r="L760" s="11"/>
      <c r="M760" s="11"/>
      <c r="N760" s="11"/>
      <c r="O760" s="11"/>
      <c r="P760" s="11"/>
      <c r="Q760" s="123"/>
    </row>
    <row r="761" spans="1:17" s="148" customFormat="1" ht="24.75" customHeight="1">
      <c r="A761" s="53" t="s">
        <v>86</v>
      </c>
      <c r="B761" s="51">
        <v>180</v>
      </c>
      <c r="C761" s="51">
        <v>180</v>
      </c>
      <c r="D761" s="67"/>
      <c r="E761" s="10"/>
      <c r="F761" s="10"/>
      <c r="G761" s="10"/>
      <c r="H761" s="70"/>
      <c r="I761" s="137"/>
      <c r="J761" s="137"/>
      <c r="K761" s="137"/>
      <c r="L761" s="137"/>
      <c r="M761" s="137"/>
      <c r="N761" s="137"/>
      <c r="O761" s="137"/>
      <c r="P761" s="137"/>
      <c r="Q761" s="123"/>
    </row>
    <row r="762" spans="1:17" s="148" customFormat="1" ht="24.75" customHeight="1">
      <c r="A762" s="65" t="s">
        <v>48</v>
      </c>
      <c r="B762" s="64">
        <v>3</v>
      </c>
      <c r="C762" s="64">
        <v>3</v>
      </c>
      <c r="D762" s="67"/>
      <c r="E762" s="40"/>
      <c r="F762" s="40"/>
      <c r="G762" s="40"/>
      <c r="H762" s="8"/>
      <c r="I762" s="11"/>
      <c r="J762" s="11"/>
      <c r="K762" s="11"/>
      <c r="L762" s="11"/>
      <c r="M762" s="11"/>
      <c r="N762" s="11"/>
      <c r="O762" s="11"/>
      <c r="P762" s="11"/>
      <c r="Q762" s="123"/>
    </row>
    <row r="763" spans="1:17" s="148" customFormat="1" ht="24.75" customHeight="1">
      <c r="A763" s="16" t="s">
        <v>87</v>
      </c>
      <c r="B763" s="48">
        <v>1</v>
      </c>
      <c r="C763" s="48">
        <v>1</v>
      </c>
      <c r="D763" s="67"/>
      <c r="E763" s="40"/>
      <c r="F763" s="40"/>
      <c r="G763" s="40"/>
      <c r="H763" s="8"/>
      <c r="I763" s="11"/>
      <c r="J763" s="11"/>
      <c r="K763" s="11"/>
      <c r="L763" s="11"/>
      <c r="M763" s="11"/>
      <c r="N763" s="11"/>
      <c r="O763" s="11"/>
      <c r="P763" s="11"/>
      <c r="Q763" s="123"/>
    </row>
    <row r="764" spans="1:17" s="181" customFormat="1" ht="24.75" customHeight="1">
      <c r="A764" s="60" t="s">
        <v>49</v>
      </c>
      <c r="B764" s="14">
        <v>5</v>
      </c>
      <c r="C764" s="14">
        <v>5</v>
      </c>
      <c r="D764" s="14"/>
      <c r="E764" s="28"/>
      <c r="F764" s="28"/>
      <c r="G764" s="28"/>
      <c r="H764" s="8"/>
      <c r="I764" s="11"/>
      <c r="J764" s="11"/>
      <c r="K764" s="11"/>
      <c r="L764" s="11"/>
      <c r="M764" s="11"/>
      <c r="N764" s="11"/>
      <c r="O764" s="11"/>
      <c r="P764" s="11"/>
      <c r="Q764" s="123"/>
    </row>
    <row r="765" spans="1:17" s="148" customFormat="1" ht="24.75" customHeight="1">
      <c r="A765" s="317" t="s">
        <v>88</v>
      </c>
      <c r="B765" s="317"/>
      <c r="C765" s="317"/>
      <c r="D765" s="317"/>
      <c r="E765" s="317"/>
      <c r="F765" s="317"/>
      <c r="G765" s="317"/>
      <c r="H765" s="317"/>
      <c r="I765" s="317"/>
      <c r="J765" s="317"/>
      <c r="K765" s="317"/>
      <c r="L765" s="317"/>
      <c r="M765" s="317"/>
      <c r="N765" s="317"/>
      <c r="O765" s="317"/>
      <c r="P765" s="317"/>
      <c r="Q765" s="123"/>
    </row>
    <row r="766" spans="1:17" s="148" customFormat="1" ht="24.75" customHeight="1">
      <c r="A766" s="308" t="s">
        <v>166</v>
      </c>
      <c r="B766" s="308"/>
      <c r="C766" s="308"/>
      <c r="D766" s="143" t="s">
        <v>46</v>
      </c>
      <c r="E766" s="10">
        <v>7.3</v>
      </c>
      <c r="F766" s="10">
        <v>8.4</v>
      </c>
      <c r="G766" s="10">
        <v>36.8</v>
      </c>
      <c r="H766" s="8">
        <f>G766*4+F766*9+E766*4</f>
        <v>252</v>
      </c>
      <c r="I766" s="137">
        <v>0.92</v>
      </c>
      <c r="J766" s="137">
        <v>0.09</v>
      </c>
      <c r="K766" s="137">
        <v>0.1</v>
      </c>
      <c r="L766" s="137">
        <v>0</v>
      </c>
      <c r="M766" s="137">
        <v>265.85</v>
      </c>
      <c r="N766" s="137">
        <v>316.6</v>
      </c>
      <c r="O766" s="137">
        <v>21.2</v>
      </c>
      <c r="P766" s="137">
        <v>0.89</v>
      </c>
      <c r="Q766" s="123"/>
    </row>
    <row r="767" spans="1:17" s="148" customFormat="1" ht="24.75" customHeight="1">
      <c r="A767" s="53" t="s">
        <v>72</v>
      </c>
      <c r="B767" s="48">
        <v>30</v>
      </c>
      <c r="C767" s="48">
        <v>30</v>
      </c>
      <c r="D767" s="67"/>
      <c r="E767" s="10"/>
      <c r="F767" s="10"/>
      <c r="G767" s="10"/>
      <c r="H767" s="8"/>
      <c r="I767" s="11"/>
      <c r="J767" s="11"/>
      <c r="K767" s="11"/>
      <c r="L767" s="11"/>
      <c r="M767" s="11"/>
      <c r="N767" s="11"/>
      <c r="O767" s="11"/>
      <c r="P767" s="11"/>
      <c r="Q767" s="123"/>
    </row>
    <row r="768" spans="1:17" s="148" customFormat="1" ht="24.75" customHeight="1">
      <c r="A768" s="53" t="s">
        <v>86</v>
      </c>
      <c r="B768" s="51">
        <v>180</v>
      </c>
      <c r="C768" s="51">
        <v>180</v>
      </c>
      <c r="D768" s="67"/>
      <c r="E768" s="40"/>
      <c r="F768" s="40"/>
      <c r="G768" s="40"/>
      <c r="H768" s="64"/>
      <c r="I768" s="11"/>
      <c r="J768" s="11"/>
      <c r="K768" s="11"/>
      <c r="L768" s="11"/>
      <c r="M768" s="11"/>
      <c r="N768" s="11"/>
      <c r="O768" s="11"/>
      <c r="P768" s="11"/>
      <c r="Q768" s="123"/>
    </row>
    <row r="769" spans="1:17" s="148" customFormat="1" ht="24.75" customHeight="1">
      <c r="A769" s="65" t="s">
        <v>48</v>
      </c>
      <c r="B769" s="67">
        <v>3</v>
      </c>
      <c r="C769" s="67">
        <v>3</v>
      </c>
      <c r="D769" s="67"/>
      <c r="E769" s="40"/>
      <c r="F769" s="40"/>
      <c r="G769" s="40"/>
      <c r="H769" s="64"/>
      <c r="I769" s="11"/>
      <c r="J769" s="11"/>
      <c r="K769" s="11"/>
      <c r="L769" s="11"/>
      <c r="M769" s="11"/>
      <c r="N769" s="11"/>
      <c r="O769" s="11"/>
      <c r="P769" s="11"/>
      <c r="Q769" s="123"/>
    </row>
    <row r="770" spans="1:17" s="148" customFormat="1" ht="24.75" customHeight="1">
      <c r="A770" s="16" t="s">
        <v>87</v>
      </c>
      <c r="B770" s="51">
        <v>1</v>
      </c>
      <c r="C770" s="51">
        <v>1</v>
      </c>
      <c r="D770" s="67"/>
      <c r="E770" s="40"/>
      <c r="F770" s="40"/>
      <c r="G770" s="40"/>
      <c r="H770" s="64"/>
      <c r="I770" s="11"/>
      <c r="J770" s="11"/>
      <c r="K770" s="11"/>
      <c r="L770" s="11"/>
      <c r="M770" s="11"/>
      <c r="N770" s="11"/>
      <c r="O770" s="11"/>
      <c r="P770" s="11"/>
      <c r="Q770" s="123"/>
    </row>
    <row r="771" spans="1:17" s="148" customFormat="1" ht="24.75" customHeight="1">
      <c r="A771" s="60" t="s">
        <v>49</v>
      </c>
      <c r="B771" s="14">
        <v>5</v>
      </c>
      <c r="C771" s="14">
        <v>5</v>
      </c>
      <c r="D771" s="14"/>
      <c r="E771" s="28"/>
      <c r="F771" s="28"/>
      <c r="G771" s="28"/>
      <c r="H771" s="47"/>
      <c r="I771" s="46"/>
      <c r="J771" s="46"/>
      <c r="K771" s="46"/>
      <c r="L771" s="46"/>
      <c r="M771" s="46"/>
      <c r="N771" s="46"/>
      <c r="O771" s="46"/>
      <c r="P771" s="46"/>
      <c r="Q771" s="187"/>
    </row>
    <row r="772" spans="1:17" s="148" customFormat="1" ht="24.75" customHeight="1">
      <c r="A772" s="308" t="s">
        <v>104</v>
      </c>
      <c r="B772" s="308"/>
      <c r="C772" s="308"/>
      <c r="D772" s="143" t="s">
        <v>313</v>
      </c>
      <c r="E772" s="10">
        <v>1.6</v>
      </c>
      <c r="F772" s="10">
        <v>0.2</v>
      </c>
      <c r="G772" s="10">
        <v>31</v>
      </c>
      <c r="H772" s="8">
        <f>E772*4+F772*9+G772*4</f>
        <v>132.2</v>
      </c>
      <c r="I772" s="11">
        <v>0.6</v>
      </c>
      <c r="J772" s="11">
        <v>0.025</v>
      </c>
      <c r="K772" s="11">
        <v>0.025</v>
      </c>
      <c r="L772" s="11">
        <v>0.75</v>
      </c>
      <c r="M772" s="11">
        <v>8</v>
      </c>
      <c r="N772" s="10">
        <v>38.225</v>
      </c>
      <c r="O772" s="10">
        <v>14.3375</v>
      </c>
      <c r="P772" s="11">
        <v>0.375</v>
      </c>
      <c r="Q772" s="189"/>
    </row>
    <row r="773" spans="1:17" s="148" customFormat="1" ht="24.75" customHeight="1">
      <c r="A773" s="65" t="s">
        <v>52</v>
      </c>
      <c r="B773" s="67">
        <v>20</v>
      </c>
      <c r="C773" s="67">
        <v>20</v>
      </c>
      <c r="D773" s="67"/>
      <c r="E773" s="40"/>
      <c r="F773" s="40"/>
      <c r="G773" s="40"/>
      <c r="H773" s="67"/>
      <c r="I773" s="119"/>
      <c r="J773" s="119"/>
      <c r="K773" s="119"/>
      <c r="L773" s="119"/>
      <c r="M773" s="119"/>
      <c r="N773" s="119"/>
      <c r="O773" s="119"/>
      <c r="P773" s="119"/>
      <c r="Q773" s="178"/>
    </row>
    <row r="774" spans="1:17" s="148" customFormat="1" ht="24.75" customHeight="1">
      <c r="A774" s="43" t="s">
        <v>120</v>
      </c>
      <c r="B774" s="2">
        <v>30.2</v>
      </c>
      <c r="C774" s="2">
        <v>30</v>
      </c>
      <c r="D774" s="143"/>
      <c r="E774" s="10"/>
      <c r="F774" s="10"/>
      <c r="G774" s="10"/>
      <c r="H774" s="8"/>
      <c r="I774" s="89"/>
      <c r="J774" s="89"/>
      <c r="K774" s="89"/>
      <c r="L774" s="89"/>
      <c r="M774" s="89"/>
      <c r="N774" s="89"/>
      <c r="O774" s="89"/>
      <c r="P774" s="89"/>
      <c r="Q774" s="183"/>
    </row>
    <row r="775" spans="1:17" s="148" customFormat="1" ht="24.75" customHeight="1">
      <c r="A775" s="307" t="s">
        <v>114</v>
      </c>
      <c r="B775" s="307"/>
      <c r="C775" s="307"/>
      <c r="D775" s="143">
        <v>200</v>
      </c>
      <c r="E775" s="143">
        <v>2.2</v>
      </c>
      <c r="F775" s="143">
        <v>1.9</v>
      </c>
      <c r="G775" s="10">
        <v>17</v>
      </c>
      <c r="H775" s="70">
        <f>E775*4+F775*9+G775*4</f>
        <v>93.9</v>
      </c>
      <c r="I775" s="11">
        <v>0.39</v>
      </c>
      <c r="J775" s="11">
        <v>0.02</v>
      </c>
      <c r="K775" s="11">
        <v>0.03</v>
      </c>
      <c r="L775" s="11">
        <v>0.005</v>
      </c>
      <c r="M775" s="11">
        <v>80.69</v>
      </c>
      <c r="N775" s="11">
        <v>56.9</v>
      </c>
      <c r="O775" s="11">
        <v>3.75</v>
      </c>
      <c r="P775" s="11">
        <v>0.13</v>
      </c>
      <c r="Q775" s="123"/>
    </row>
    <row r="776" spans="1:17" s="148" customFormat="1" ht="24.75" customHeight="1">
      <c r="A776" s="65" t="s">
        <v>90</v>
      </c>
      <c r="B776" s="67">
        <v>2.5</v>
      </c>
      <c r="C776" s="67">
        <v>2.5</v>
      </c>
      <c r="D776" s="67"/>
      <c r="E776" s="40"/>
      <c r="F776" s="40"/>
      <c r="G776" s="40"/>
      <c r="H776" s="64"/>
      <c r="I776" s="119"/>
      <c r="J776" s="119"/>
      <c r="K776" s="119"/>
      <c r="L776" s="119"/>
      <c r="M776" s="119"/>
      <c r="N776" s="119"/>
      <c r="O776" s="119"/>
      <c r="P776" s="119"/>
      <c r="Q776" s="123"/>
    </row>
    <row r="777" spans="1:17" s="148" customFormat="1" ht="24.75" customHeight="1">
      <c r="A777" s="65" t="s">
        <v>48</v>
      </c>
      <c r="B777" s="67">
        <v>15</v>
      </c>
      <c r="C777" s="67">
        <v>15</v>
      </c>
      <c r="D777" s="67"/>
      <c r="E777" s="40"/>
      <c r="F777" s="40"/>
      <c r="G777" s="40"/>
      <c r="H777" s="64"/>
      <c r="I777" s="119"/>
      <c r="J777" s="119"/>
      <c r="K777" s="119"/>
      <c r="L777" s="119"/>
      <c r="M777" s="119"/>
      <c r="N777" s="119"/>
      <c r="O777" s="119"/>
      <c r="P777" s="119"/>
      <c r="Q777" s="123"/>
    </row>
    <row r="778" spans="1:17" s="148" customFormat="1" ht="24.75" customHeight="1">
      <c r="A778" s="65" t="s">
        <v>86</v>
      </c>
      <c r="B778" s="67">
        <v>50</v>
      </c>
      <c r="C778" s="67">
        <v>50</v>
      </c>
      <c r="D778" s="67"/>
      <c r="E778" s="40"/>
      <c r="F778" s="40"/>
      <c r="G778" s="40"/>
      <c r="H778" s="64"/>
      <c r="I778" s="119"/>
      <c r="J778" s="119"/>
      <c r="K778" s="119"/>
      <c r="L778" s="119"/>
      <c r="M778" s="119"/>
      <c r="N778" s="119"/>
      <c r="O778" s="119"/>
      <c r="P778" s="119"/>
      <c r="Q778" s="123"/>
    </row>
    <row r="779" spans="1:17" s="148" customFormat="1" ht="24.75" customHeight="1">
      <c r="A779" s="307" t="s">
        <v>40</v>
      </c>
      <c r="B779" s="307"/>
      <c r="C779" s="307"/>
      <c r="D779" s="143">
        <v>20</v>
      </c>
      <c r="E779" s="10">
        <v>1.32</v>
      </c>
      <c r="F779" s="10">
        <v>0.24</v>
      </c>
      <c r="G779" s="10">
        <v>6.68</v>
      </c>
      <c r="H779" s="8">
        <v>34.8</v>
      </c>
      <c r="I779" s="11">
        <v>0</v>
      </c>
      <c r="J779" s="11">
        <v>0.036</v>
      </c>
      <c r="K779" s="11">
        <v>0</v>
      </c>
      <c r="L779" s="11">
        <v>0.28</v>
      </c>
      <c r="M779" s="11">
        <v>7</v>
      </c>
      <c r="N779" s="11">
        <v>31.6</v>
      </c>
      <c r="O779" s="11">
        <v>9.4</v>
      </c>
      <c r="P779" s="11">
        <v>0.78</v>
      </c>
      <c r="Q779" s="123"/>
    </row>
    <row r="780" spans="1:17" s="148" customFormat="1" ht="24.75" customHeight="1">
      <c r="A780" s="308" t="s">
        <v>127</v>
      </c>
      <c r="B780" s="308"/>
      <c r="C780" s="308"/>
      <c r="D780" s="143">
        <v>40</v>
      </c>
      <c r="E780" s="10">
        <v>3.04</v>
      </c>
      <c r="F780" s="10">
        <v>0.32</v>
      </c>
      <c r="G780" s="10">
        <v>19.68</v>
      </c>
      <c r="H780" s="8">
        <v>94</v>
      </c>
      <c r="I780" s="11">
        <v>0</v>
      </c>
      <c r="J780" s="11">
        <v>0.044000000000000004</v>
      </c>
      <c r="K780" s="11">
        <v>0</v>
      </c>
      <c r="L780" s="11">
        <v>0.44</v>
      </c>
      <c r="M780" s="11">
        <v>8</v>
      </c>
      <c r="N780" s="11">
        <v>26</v>
      </c>
      <c r="O780" s="11">
        <v>5.6</v>
      </c>
      <c r="P780" s="11">
        <v>0.44</v>
      </c>
      <c r="Q780" s="123"/>
    </row>
    <row r="781" spans="1:17" s="148" customFormat="1" ht="24.75" customHeight="1">
      <c r="A781" s="308" t="s">
        <v>119</v>
      </c>
      <c r="B781" s="308"/>
      <c r="C781" s="308"/>
      <c r="D781" s="143">
        <v>40</v>
      </c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23"/>
    </row>
    <row r="782" spans="1:17" s="148" customFormat="1" ht="24.75" customHeight="1">
      <c r="A782" s="211" t="s">
        <v>369</v>
      </c>
      <c r="B782" s="163">
        <v>155</v>
      </c>
      <c r="C782" s="163">
        <v>150</v>
      </c>
      <c r="D782" s="299">
        <v>150</v>
      </c>
      <c r="E782" s="10">
        <v>3.9</v>
      </c>
      <c r="F782" s="10">
        <v>1.8</v>
      </c>
      <c r="G782" s="10">
        <v>11</v>
      </c>
      <c r="H782" s="8">
        <f>E782*4+F782*9+G782*4</f>
        <v>75.8</v>
      </c>
      <c r="I782" s="11">
        <v>0.8</v>
      </c>
      <c r="J782" s="11">
        <v>0</v>
      </c>
      <c r="K782" s="11">
        <v>0</v>
      </c>
      <c r="L782" s="11">
        <v>0</v>
      </c>
      <c r="M782" s="11">
        <v>155</v>
      </c>
      <c r="N782" s="11">
        <v>120</v>
      </c>
      <c r="O782" s="11">
        <v>7.5</v>
      </c>
      <c r="P782" s="11">
        <v>0.14</v>
      </c>
      <c r="Q782" s="123"/>
    </row>
    <row r="783" spans="1:17" s="148" customFormat="1" ht="24.75" customHeight="1">
      <c r="A783" s="325" t="s">
        <v>11</v>
      </c>
      <c r="B783" s="325"/>
      <c r="C783" s="325"/>
      <c r="D783" s="325"/>
      <c r="E783" s="44">
        <f aca="true" t="shared" si="31" ref="E783:P783">E793+E808+E822+E835+E839+E840+E842+E838</f>
        <v>34.08</v>
      </c>
      <c r="F783" s="44">
        <f t="shared" si="31"/>
        <v>24.64</v>
      </c>
      <c r="G783" s="44">
        <f t="shared" si="31"/>
        <v>155.2</v>
      </c>
      <c r="H783" s="30">
        <f t="shared" si="31"/>
        <v>979.8999999999999</v>
      </c>
      <c r="I783" s="44">
        <f t="shared" si="31"/>
        <v>35.06944444444444</v>
      </c>
      <c r="J783" s="44">
        <f t="shared" si="31"/>
        <v>1.591888888888889</v>
      </c>
      <c r="K783" s="44">
        <f t="shared" si="31"/>
        <v>0.21857142857142858</v>
      </c>
      <c r="L783" s="44">
        <f t="shared" si="31"/>
        <v>8.621428571428572</v>
      </c>
      <c r="M783" s="44">
        <f t="shared" si="31"/>
        <v>197.94688888888888</v>
      </c>
      <c r="N783" s="44">
        <f t="shared" si="31"/>
        <v>671.250634920635</v>
      </c>
      <c r="O783" s="44">
        <f t="shared" si="31"/>
        <v>151.52507936507936</v>
      </c>
      <c r="P783" s="44">
        <f t="shared" si="31"/>
        <v>7.823333333333333</v>
      </c>
      <c r="Q783" s="123"/>
    </row>
    <row r="784" spans="1:17" s="148" customFormat="1" ht="24.75" customHeight="1">
      <c r="A784" s="332" t="s">
        <v>175</v>
      </c>
      <c r="B784" s="333"/>
      <c r="C784" s="333"/>
      <c r="D784" s="240">
        <v>100</v>
      </c>
      <c r="E784" s="72">
        <v>1.1666666666666667</v>
      </c>
      <c r="F784" s="72">
        <v>0</v>
      </c>
      <c r="G784" s="72">
        <v>7.333333333333334</v>
      </c>
      <c r="H784" s="70">
        <f>E784*4+F784*9+G784*4</f>
        <v>34</v>
      </c>
      <c r="I784" s="11">
        <v>7.5</v>
      </c>
      <c r="J784" s="11">
        <v>0.03333333333333333</v>
      </c>
      <c r="K784" s="11">
        <v>0.02857142857142857</v>
      </c>
      <c r="L784" s="11">
        <v>2.0714285714285716</v>
      </c>
      <c r="M784" s="11">
        <v>30.299999999999994</v>
      </c>
      <c r="N784" s="11">
        <v>120.84285714285714</v>
      </c>
      <c r="O784" s="11">
        <v>23.442857142857143</v>
      </c>
      <c r="P784" s="11">
        <v>1.05</v>
      </c>
      <c r="Q784" s="123"/>
    </row>
    <row r="785" spans="1:17" s="148" customFormat="1" ht="24.75" customHeight="1">
      <c r="A785" s="65" t="s">
        <v>176</v>
      </c>
      <c r="B785" s="48">
        <f>C785*1.25</f>
        <v>92.5</v>
      </c>
      <c r="C785" s="48">
        <v>74</v>
      </c>
      <c r="D785" s="240"/>
      <c r="E785" s="72"/>
      <c r="F785" s="72"/>
      <c r="G785" s="72"/>
      <c r="H785" s="72"/>
      <c r="I785" s="72"/>
      <c r="J785" s="89"/>
      <c r="K785" s="89"/>
      <c r="L785" s="89"/>
      <c r="M785" s="89"/>
      <c r="N785" s="89"/>
      <c r="O785" s="89"/>
      <c r="P785" s="89"/>
      <c r="Q785" s="123"/>
    </row>
    <row r="786" spans="1:19" s="148" customFormat="1" ht="24.75" customHeight="1">
      <c r="A786" s="7" t="s">
        <v>53</v>
      </c>
      <c r="B786" s="48">
        <f>C786*1.33</f>
        <v>98.42</v>
      </c>
      <c r="C786" s="48">
        <v>74</v>
      </c>
      <c r="D786" s="240"/>
      <c r="E786" s="72"/>
      <c r="F786" s="72"/>
      <c r="G786" s="72"/>
      <c r="H786" s="66"/>
      <c r="I786" s="89"/>
      <c r="J786" s="89"/>
      <c r="K786" s="89"/>
      <c r="L786" s="89"/>
      <c r="M786" s="89"/>
      <c r="N786" s="89"/>
      <c r="O786" s="89"/>
      <c r="P786" s="89"/>
      <c r="Q786" s="123"/>
      <c r="S786" s="148" t="s">
        <v>21</v>
      </c>
    </row>
    <row r="787" spans="1:20" s="148" customFormat="1" ht="24.75" customHeight="1">
      <c r="A787" s="7" t="s">
        <v>265</v>
      </c>
      <c r="B787" s="48"/>
      <c r="C787" s="48">
        <f>C786/1.05</f>
        <v>70.47619047619047</v>
      </c>
      <c r="D787" s="240"/>
      <c r="E787" s="72"/>
      <c r="F787" s="72"/>
      <c r="G787" s="72"/>
      <c r="H787" s="66"/>
      <c r="I787" s="89"/>
      <c r="J787" s="89"/>
      <c r="K787" s="89"/>
      <c r="L787" s="89"/>
      <c r="M787" s="89"/>
      <c r="N787" s="89"/>
      <c r="O787" s="89"/>
      <c r="P787" s="89"/>
      <c r="Q787" s="123"/>
      <c r="S787" s="23" t="s">
        <v>40</v>
      </c>
      <c r="T787" s="148">
        <f>D842+D779</f>
        <v>70</v>
      </c>
    </row>
    <row r="788" spans="1:20" s="148" customFormat="1" ht="24.75" customHeight="1">
      <c r="A788" s="53" t="s">
        <v>61</v>
      </c>
      <c r="B788" s="48">
        <f>C788*1.25</f>
        <v>40</v>
      </c>
      <c r="C788" s="48">
        <v>32</v>
      </c>
      <c r="D788" s="240"/>
      <c r="E788" s="72"/>
      <c r="F788" s="72"/>
      <c r="G788" s="72"/>
      <c r="H788" s="66"/>
      <c r="I788" s="89"/>
      <c r="J788" s="89"/>
      <c r="K788" s="89"/>
      <c r="L788" s="89"/>
      <c r="M788" s="89"/>
      <c r="N788" s="89"/>
      <c r="O788" s="89"/>
      <c r="P788" s="89"/>
      <c r="Q788" s="123"/>
      <c r="S788" s="24" t="s">
        <v>41</v>
      </c>
      <c r="T788" s="149">
        <f>D840++C773+D780</f>
        <v>120</v>
      </c>
    </row>
    <row r="789" spans="1:20" s="148" customFormat="1" ht="24.75" customHeight="1">
      <c r="A789" s="111" t="s">
        <v>53</v>
      </c>
      <c r="B789" s="48">
        <f>C789*1.33</f>
        <v>42.56</v>
      </c>
      <c r="C789" s="48">
        <v>32</v>
      </c>
      <c r="D789" s="240"/>
      <c r="E789" s="72"/>
      <c r="F789" s="72"/>
      <c r="G789" s="72"/>
      <c r="H789" s="66"/>
      <c r="I789" s="89"/>
      <c r="J789" s="89"/>
      <c r="K789" s="89"/>
      <c r="L789" s="89"/>
      <c r="M789" s="89"/>
      <c r="N789" s="89"/>
      <c r="O789" s="89"/>
      <c r="P789" s="89"/>
      <c r="Q789" s="123"/>
      <c r="S789" s="24" t="s">
        <v>97</v>
      </c>
      <c r="T789" s="149">
        <f>C829</f>
        <v>3.6</v>
      </c>
    </row>
    <row r="790" spans="1:20" s="148" customFormat="1" ht="24.75" customHeight="1">
      <c r="A790" s="111" t="s">
        <v>253</v>
      </c>
      <c r="B790" s="48"/>
      <c r="C790" s="48">
        <v>31</v>
      </c>
      <c r="D790" s="240"/>
      <c r="E790" s="72"/>
      <c r="F790" s="72"/>
      <c r="G790" s="72"/>
      <c r="H790" s="66"/>
      <c r="I790" s="89"/>
      <c r="J790" s="89"/>
      <c r="K790" s="89"/>
      <c r="L790" s="89"/>
      <c r="M790" s="89"/>
      <c r="N790" s="89"/>
      <c r="O790" s="89"/>
      <c r="P790" s="89"/>
      <c r="Q790" s="123"/>
      <c r="S790" s="25" t="s">
        <v>98</v>
      </c>
      <c r="T790" s="149">
        <f>C753</f>
        <v>30</v>
      </c>
    </row>
    <row r="791" spans="1:20" s="148" customFormat="1" ht="24.75" customHeight="1">
      <c r="A791" s="53" t="s">
        <v>154</v>
      </c>
      <c r="B791" s="51">
        <f>C791*1.35</f>
        <v>2.7</v>
      </c>
      <c r="C791" s="51">
        <v>2</v>
      </c>
      <c r="D791" s="67"/>
      <c r="E791" s="40"/>
      <c r="F791" s="40"/>
      <c r="G791" s="40"/>
      <c r="H791" s="67"/>
      <c r="I791" s="92"/>
      <c r="J791" s="92"/>
      <c r="K791" s="92"/>
      <c r="L791" s="92"/>
      <c r="M791" s="92"/>
      <c r="N791" s="92"/>
      <c r="O791" s="92"/>
      <c r="P791" s="92"/>
      <c r="Q791" s="123"/>
      <c r="S791" s="25" t="s">
        <v>184</v>
      </c>
      <c r="T791" s="149">
        <f>B836</f>
        <v>63</v>
      </c>
    </row>
    <row r="792" spans="1:20" s="148" customFormat="1" ht="24.75" customHeight="1">
      <c r="A792" s="317" t="s">
        <v>88</v>
      </c>
      <c r="B792" s="317"/>
      <c r="C792" s="317"/>
      <c r="D792" s="317"/>
      <c r="E792" s="317"/>
      <c r="F792" s="317"/>
      <c r="G792" s="317"/>
      <c r="H792" s="317"/>
      <c r="I792" s="317"/>
      <c r="J792" s="317"/>
      <c r="K792" s="317"/>
      <c r="L792" s="317"/>
      <c r="M792" s="317"/>
      <c r="N792" s="317"/>
      <c r="O792" s="317"/>
      <c r="P792" s="317"/>
      <c r="Q792" s="123"/>
      <c r="R792" s="202"/>
      <c r="S792" s="24" t="s">
        <v>29</v>
      </c>
      <c r="T792" s="149">
        <f>C817</f>
        <v>60</v>
      </c>
    </row>
    <row r="793" spans="1:20" s="148" customFormat="1" ht="24.75" customHeight="1">
      <c r="A793" s="332" t="s">
        <v>150</v>
      </c>
      <c r="B793" s="333"/>
      <c r="C793" s="333"/>
      <c r="D793" s="240">
        <v>100</v>
      </c>
      <c r="E793" s="72">
        <v>1.2</v>
      </c>
      <c r="F793" s="72">
        <v>5</v>
      </c>
      <c r="G793" s="72">
        <v>7.3</v>
      </c>
      <c r="H793" s="66">
        <f>G793*4+F793*9+E793*4</f>
        <v>79</v>
      </c>
      <c r="I793" s="11">
        <v>7.5</v>
      </c>
      <c r="J793" s="11">
        <v>0.03333333333333333</v>
      </c>
      <c r="K793" s="11">
        <v>0.02857142857142857</v>
      </c>
      <c r="L793" s="11">
        <v>2.0714285714285716</v>
      </c>
      <c r="M793" s="11">
        <v>30.299999999999994</v>
      </c>
      <c r="N793" s="11">
        <v>120.84285714285714</v>
      </c>
      <c r="O793" s="11">
        <v>23.442857142857143</v>
      </c>
      <c r="P793" s="11">
        <v>1.05</v>
      </c>
      <c r="Q793" s="123"/>
      <c r="S793" s="24" t="s">
        <v>31</v>
      </c>
      <c r="T793" s="149">
        <f>C795+C798+C801+C818+C820+C833+C832+C830</f>
        <v>141</v>
      </c>
    </row>
    <row r="794" spans="1:20" s="148" customFormat="1" ht="24.75" customHeight="1">
      <c r="A794" s="65" t="s">
        <v>176</v>
      </c>
      <c r="B794" s="48">
        <f>C794*1.25</f>
        <v>86.25</v>
      </c>
      <c r="C794" s="48">
        <v>69</v>
      </c>
      <c r="D794" s="240"/>
      <c r="E794" s="72"/>
      <c r="F794" s="72"/>
      <c r="G794" s="72"/>
      <c r="H794" s="66"/>
      <c r="I794" s="89"/>
      <c r="J794" s="89"/>
      <c r="K794" s="89"/>
      <c r="L794" s="89"/>
      <c r="M794" s="89"/>
      <c r="N794" s="89"/>
      <c r="O794" s="89"/>
      <c r="P794" s="89"/>
      <c r="Q794" s="123"/>
      <c r="S794" s="24" t="s">
        <v>28</v>
      </c>
      <c r="T794" s="149">
        <f>+D838</f>
        <v>200</v>
      </c>
    </row>
    <row r="795" spans="1:20" s="148" customFormat="1" ht="24.75" customHeight="1">
      <c r="A795" s="7" t="s">
        <v>53</v>
      </c>
      <c r="B795" s="48">
        <f>C795*1.33</f>
        <v>91.77000000000001</v>
      </c>
      <c r="C795" s="48">
        <v>69</v>
      </c>
      <c r="D795" s="240"/>
      <c r="E795" s="72"/>
      <c r="F795" s="72"/>
      <c r="G795" s="72"/>
      <c r="H795" s="66"/>
      <c r="I795" s="89"/>
      <c r="J795" s="89"/>
      <c r="K795" s="89"/>
      <c r="L795" s="89"/>
      <c r="M795" s="89"/>
      <c r="N795" s="89"/>
      <c r="O795" s="89"/>
      <c r="P795" s="89"/>
      <c r="Q795" s="123"/>
      <c r="S795" s="24" t="s">
        <v>32</v>
      </c>
      <c r="T795" s="149"/>
    </row>
    <row r="796" spans="1:20" s="148" customFormat="1" ht="24.75" customHeight="1">
      <c r="A796" s="7" t="s">
        <v>265</v>
      </c>
      <c r="B796" s="48"/>
      <c r="C796" s="48">
        <f>C795/1.05</f>
        <v>65.71428571428571</v>
      </c>
      <c r="D796" s="240"/>
      <c r="E796" s="72"/>
      <c r="F796" s="72"/>
      <c r="G796" s="72"/>
      <c r="H796" s="66"/>
      <c r="I796" s="89"/>
      <c r="J796" s="89"/>
      <c r="K796" s="89"/>
      <c r="L796" s="89"/>
      <c r="M796" s="89"/>
      <c r="N796" s="89"/>
      <c r="O796" s="89"/>
      <c r="P796" s="89"/>
      <c r="Q796" s="123"/>
      <c r="S796" s="24" t="s">
        <v>83</v>
      </c>
      <c r="T796" s="148">
        <f>D839</f>
        <v>200</v>
      </c>
    </row>
    <row r="797" spans="1:20" s="148" customFormat="1" ht="24.75" customHeight="1">
      <c r="A797" s="53" t="s">
        <v>61</v>
      </c>
      <c r="B797" s="48">
        <f>C797*1.25</f>
        <v>42.5</v>
      </c>
      <c r="C797" s="48">
        <v>34</v>
      </c>
      <c r="D797" s="240"/>
      <c r="E797" s="72"/>
      <c r="F797" s="72"/>
      <c r="G797" s="72"/>
      <c r="H797" s="66"/>
      <c r="I797" s="89"/>
      <c r="J797" s="89"/>
      <c r="K797" s="89"/>
      <c r="L797" s="89"/>
      <c r="M797" s="89"/>
      <c r="N797" s="89"/>
      <c r="O797" s="89"/>
      <c r="P797" s="89"/>
      <c r="Q797" s="123"/>
      <c r="S797" s="24" t="s">
        <v>27</v>
      </c>
      <c r="T797" s="149">
        <f>C777++C756</f>
        <v>18</v>
      </c>
    </row>
    <row r="798" spans="1:20" s="148" customFormat="1" ht="24.75" customHeight="1">
      <c r="A798" s="111" t="s">
        <v>53</v>
      </c>
      <c r="B798" s="48">
        <f>C798*1.33</f>
        <v>45.22</v>
      </c>
      <c r="C798" s="48">
        <v>34</v>
      </c>
      <c r="D798" s="240"/>
      <c r="E798" s="72"/>
      <c r="F798" s="72"/>
      <c r="G798" s="72"/>
      <c r="H798" s="66"/>
      <c r="I798" s="89"/>
      <c r="J798" s="89"/>
      <c r="K798" s="89"/>
      <c r="L798" s="89"/>
      <c r="M798" s="89"/>
      <c r="N798" s="89"/>
      <c r="O798" s="89"/>
      <c r="P798" s="89"/>
      <c r="Q798" s="123"/>
      <c r="R798" s="202"/>
      <c r="S798" s="24" t="s">
        <v>33</v>
      </c>
      <c r="T798" s="148">
        <f>C774</f>
        <v>30</v>
      </c>
    </row>
    <row r="799" spans="1:19" s="148" customFormat="1" ht="24.75" customHeight="1">
      <c r="A799" s="111" t="s">
        <v>253</v>
      </c>
      <c r="B799" s="48"/>
      <c r="C799" s="48">
        <v>33</v>
      </c>
      <c r="D799" s="240"/>
      <c r="E799" s="72"/>
      <c r="F799" s="72"/>
      <c r="G799" s="72"/>
      <c r="H799" s="66"/>
      <c r="I799" s="89"/>
      <c r="J799" s="89"/>
      <c r="K799" s="89"/>
      <c r="L799" s="89"/>
      <c r="M799" s="89"/>
      <c r="N799" s="89"/>
      <c r="O799" s="89"/>
      <c r="P799" s="89"/>
      <c r="Q799" s="123"/>
      <c r="S799" s="23" t="s">
        <v>185</v>
      </c>
    </row>
    <row r="800" spans="1:19" s="148" customFormat="1" ht="24.75" customHeight="1">
      <c r="A800" s="53" t="s">
        <v>54</v>
      </c>
      <c r="B800" s="51">
        <v>5</v>
      </c>
      <c r="C800" s="48">
        <v>5</v>
      </c>
      <c r="D800" s="240"/>
      <c r="E800" s="40"/>
      <c r="F800" s="40"/>
      <c r="G800" s="40"/>
      <c r="H800" s="64"/>
      <c r="I800" s="89"/>
      <c r="J800" s="89"/>
      <c r="K800" s="89"/>
      <c r="L800" s="89"/>
      <c r="M800" s="89"/>
      <c r="N800" s="89"/>
      <c r="O800" s="89"/>
      <c r="P800" s="89"/>
      <c r="Q800" s="123"/>
      <c r="S800" s="24" t="s">
        <v>34</v>
      </c>
    </row>
    <row r="801" spans="1:20" s="148" customFormat="1" ht="24.75" customHeight="1">
      <c r="A801" s="53" t="s">
        <v>154</v>
      </c>
      <c r="B801" s="51">
        <f>C801*1.35</f>
        <v>2.7</v>
      </c>
      <c r="C801" s="51">
        <v>2</v>
      </c>
      <c r="D801" s="67"/>
      <c r="E801" s="40"/>
      <c r="F801" s="40"/>
      <c r="G801" s="40"/>
      <c r="H801" s="67"/>
      <c r="I801" s="92"/>
      <c r="J801" s="92"/>
      <c r="K801" s="92"/>
      <c r="L801" s="92"/>
      <c r="M801" s="92"/>
      <c r="N801" s="92"/>
      <c r="O801" s="92"/>
      <c r="P801" s="92"/>
      <c r="Q801" s="123">
        <v>8</v>
      </c>
      <c r="S801" s="24" t="s">
        <v>99</v>
      </c>
      <c r="T801" s="149">
        <f>C823</f>
        <v>63</v>
      </c>
    </row>
    <row r="802" spans="1:19" s="148" customFormat="1" ht="24.75" customHeight="1">
      <c r="A802" s="317" t="s">
        <v>88</v>
      </c>
      <c r="B802" s="317"/>
      <c r="C802" s="317"/>
      <c r="D802" s="317"/>
      <c r="E802" s="317"/>
      <c r="F802" s="317"/>
      <c r="G802" s="317"/>
      <c r="H802" s="317"/>
      <c r="I802" s="317"/>
      <c r="J802" s="317"/>
      <c r="K802" s="317"/>
      <c r="L802" s="317"/>
      <c r="M802" s="317"/>
      <c r="N802" s="317"/>
      <c r="O802" s="317"/>
      <c r="P802" s="317"/>
      <c r="Q802" s="123"/>
      <c r="S802" s="23" t="s">
        <v>84</v>
      </c>
    </row>
    <row r="803" spans="1:19" s="148" customFormat="1" ht="24.75" customHeight="1">
      <c r="A803" s="309" t="s">
        <v>158</v>
      </c>
      <c r="B803" s="309"/>
      <c r="C803" s="309"/>
      <c r="D803" s="143" t="s">
        <v>230</v>
      </c>
      <c r="E803" s="10">
        <v>1</v>
      </c>
      <c r="F803" s="10">
        <v>5</v>
      </c>
      <c r="G803" s="10">
        <v>3.9</v>
      </c>
      <c r="H803" s="70">
        <f>E803*4+F803*9+G803*4</f>
        <v>64.6</v>
      </c>
      <c r="I803" s="11">
        <v>25</v>
      </c>
      <c r="J803" s="11">
        <v>0</v>
      </c>
      <c r="K803" s="11">
        <v>0.02857142857142857</v>
      </c>
      <c r="L803" s="11">
        <v>1.8571428571428572</v>
      </c>
      <c r="M803" s="11">
        <v>14.000000000000002</v>
      </c>
      <c r="N803" s="11">
        <v>19.385714285714286</v>
      </c>
      <c r="O803" s="11">
        <v>9.057142857142857</v>
      </c>
      <c r="P803" s="11">
        <v>0.8333333333333334</v>
      </c>
      <c r="Q803" s="123"/>
      <c r="S803" s="23" t="s">
        <v>85</v>
      </c>
    </row>
    <row r="804" spans="1:20" s="148" customFormat="1" ht="24.75" customHeight="1">
      <c r="A804" s="69" t="s">
        <v>133</v>
      </c>
      <c r="B804" s="47">
        <f>C804*1.02</f>
        <v>102</v>
      </c>
      <c r="C804" s="14">
        <v>100</v>
      </c>
      <c r="D804" s="14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123"/>
      <c r="S804" s="23" t="s">
        <v>35</v>
      </c>
      <c r="T804" s="107">
        <f>C811</f>
        <v>38</v>
      </c>
    </row>
    <row r="805" spans="1:20" s="148" customFormat="1" ht="24.75" customHeight="1">
      <c r="A805" s="7" t="s">
        <v>142</v>
      </c>
      <c r="B805" s="47">
        <f>C805*1.18</f>
        <v>118</v>
      </c>
      <c r="C805" s="14">
        <v>100</v>
      </c>
      <c r="D805" s="14"/>
      <c r="E805" s="28"/>
      <c r="F805" s="28"/>
      <c r="G805" s="28"/>
      <c r="H805" s="47"/>
      <c r="I805" s="46"/>
      <c r="J805" s="46"/>
      <c r="K805" s="46"/>
      <c r="L805" s="46"/>
      <c r="M805" s="46"/>
      <c r="N805" s="46"/>
      <c r="O805" s="46"/>
      <c r="P805" s="46"/>
      <c r="Q805" s="123"/>
      <c r="S805" s="141" t="s">
        <v>161</v>
      </c>
      <c r="T805" s="107"/>
    </row>
    <row r="806" spans="1:20" s="148" customFormat="1" ht="24.75" customHeight="1">
      <c r="A806" s="19" t="s">
        <v>136</v>
      </c>
      <c r="B806" s="47">
        <v>5</v>
      </c>
      <c r="C806" s="14">
        <v>5</v>
      </c>
      <c r="D806" s="14"/>
      <c r="E806" s="28"/>
      <c r="F806" s="28"/>
      <c r="G806" s="28"/>
      <c r="H806" s="47"/>
      <c r="I806" s="46"/>
      <c r="J806" s="46"/>
      <c r="K806" s="46"/>
      <c r="L806" s="46"/>
      <c r="M806" s="46"/>
      <c r="N806" s="46"/>
      <c r="O806" s="46"/>
      <c r="P806" s="46"/>
      <c r="Q806" s="123"/>
      <c r="S806" s="26" t="s">
        <v>211</v>
      </c>
      <c r="T806" s="107">
        <f>C778++C754</f>
        <v>228</v>
      </c>
    </row>
    <row r="807" spans="1:20" s="148" customFormat="1" ht="24.75" customHeight="1">
      <c r="A807" s="53" t="s">
        <v>154</v>
      </c>
      <c r="B807" s="51">
        <f>C807*1.35</f>
        <v>2.7</v>
      </c>
      <c r="C807" s="51">
        <v>2</v>
      </c>
      <c r="D807" s="67"/>
      <c r="E807" s="40"/>
      <c r="F807" s="40"/>
      <c r="G807" s="40"/>
      <c r="H807" s="67"/>
      <c r="I807" s="92"/>
      <c r="J807" s="92"/>
      <c r="K807" s="92"/>
      <c r="L807" s="92"/>
      <c r="M807" s="92"/>
      <c r="N807" s="92"/>
      <c r="O807" s="92"/>
      <c r="P807" s="92"/>
      <c r="Q807" s="123"/>
      <c r="S807" s="26" t="s">
        <v>212</v>
      </c>
      <c r="T807" s="107">
        <f>D782</f>
        <v>150</v>
      </c>
    </row>
    <row r="808" spans="1:20" s="148" customFormat="1" ht="24.75" customHeight="1">
      <c r="A808" s="308" t="s">
        <v>170</v>
      </c>
      <c r="B808" s="308"/>
      <c r="C808" s="308"/>
      <c r="D808" s="143" t="s">
        <v>294</v>
      </c>
      <c r="E808" s="10">
        <v>9.02</v>
      </c>
      <c r="F808" s="10">
        <v>3.96</v>
      </c>
      <c r="G808" s="10">
        <v>14.08</v>
      </c>
      <c r="H808" s="8">
        <v>128.7</v>
      </c>
      <c r="I808" s="11">
        <v>0.825</v>
      </c>
      <c r="J808" s="11">
        <v>0.07700000000000001</v>
      </c>
      <c r="K808" s="11">
        <v>0.05</v>
      </c>
      <c r="L808" s="11">
        <v>1.89</v>
      </c>
      <c r="M808" s="11">
        <v>22.473</v>
      </c>
      <c r="N808" s="11">
        <v>149.43</v>
      </c>
      <c r="O808" s="11">
        <v>21.59</v>
      </c>
      <c r="P808" s="11">
        <v>0.75</v>
      </c>
      <c r="Q808" s="123"/>
      <c r="S808" s="23" t="s">
        <v>36</v>
      </c>
      <c r="T808" s="149"/>
    </row>
    <row r="809" spans="1:20" s="148" customFormat="1" ht="24.75" customHeight="1">
      <c r="A809" s="61" t="s">
        <v>143</v>
      </c>
      <c r="B809" s="57">
        <f>C809*1.43</f>
        <v>51.48</v>
      </c>
      <c r="C809" s="47">
        <v>36</v>
      </c>
      <c r="D809" s="67"/>
      <c r="E809" s="117"/>
      <c r="F809" s="117"/>
      <c r="G809" s="117"/>
      <c r="H809" s="118"/>
      <c r="I809" s="119"/>
      <c r="J809" s="119"/>
      <c r="K809" s="119"/>
      <c r="L809" s="119"/>
      <c r="M809" s="119"/>
      <c r="N809" s="119"/>
      <c r="O809" s="119"/>
      <c r="P809" s="119"/>
      <c r="Q809" s="123"/>
      <c r="S809" s="23" t="s">
        <v>37</v>
      </c>
      <c r="T809" s="149"/>
    </row>
    <row r="810" spans="1:19" s="148" customFormat="1" ht="24.75" customHeight="1">
      <c r="A810" s="58" t="s">
        <v>144</v>
      </c>
      <c r="B810" s="57">
        <f>C810*1.72</f>
        <v>61.92</v>
      </c>
      <c r="C810" s="48">
        <v>36</v>
      </c>
      <c r="D810" s="67"/>
      <c r="E810" s="117"/>
      <c r="F810" s="229"/>
      <c r="G810" s="229"/>
      <c r="H810" s="230"/>
      <c r="I810" s="46"/>
      <c r="J810" s="46"/>
      <c r="K810" s="46"/>
      <c r="L810" s="46"/>
      <c r="M810" s="46"/>
      <c r="N810" s="46"/>
      <c r="O810" s="46"/>
      <c r="P810" s="46"/>
      <c r="Q810" s="123"/>
      <c r="S810" s="24" t="s">
        <v>100</v>
      </c>
    </row>
    <row r="811" spans="1:20" s="181" customFormat="1" ht="24.75" customHeight="1">
      <c r="A811" s="61" t="s">
        <v>145</v>
      </c>
      <c r="B811" s="57">
        <f>C811*1.35</f>
        <v>51.300000000000004</v>
      </c>
      <c r="C811" s="47">
        <v>38</v>
      </c>
      <c r="D811" s="67"/>
      <c r="E811" s="117"/>
      <c r="F811" s="229"/>
      <c r="G811" s="229"/>
      <c r="H811" s="230"/>
      <c r="I811" s="114"/>
      <c r="J811" s="114"/>
      <c r="K811" s="114"/>
      <c r="L811" s="114"/>
      <c r="M811" s="114"/>
      <c r="N811" s="114"/>
      <c r="O811" s="114"/>
      <c r="P811" s="114"/>
      <c r="Q811" s="180"/>
      <c r="R811" s="148"/>
      <c r="S811" s="23" t="s">
        <v>38</v>
      </c>
      <c r="T811" s="149">
        <f>C837+C819+C757</f>
        <v>13</v>
      </c>
    </row>
    <row r="812" spans="1:20" s="148" customFormat="1" ht="24.75" customHeight="1">
      <c r="A812" s="58" t="s">
        <v>163</v>
      </c>
      <c r="B812" s="39">
        <f>C812*1.31</f>
        <v>49.78</v>
      </c>
      <c r="C812" s="47">
        <v>38</v>
      </c>
      <c r="D812" s="67"/>
      <c r="E812" s="28"/>
      <c r="F812" s="28"/>
      <c r="G812" s="28"/>
      <c r="H812" s="47"/>
      <c r="I812" s="76"/>
      <c r="J812" s="76"/>
      <c r="K812" s="76"/>
      <c r="L812" s="76"/>
      <c r="M812" s="76"/>
      <c r="N812" s="76"/>
      <c r="O812" s="76"/>
      <c r="P812" s="76"/>
      <c r="Q812" s="123"/>
      <c r="S812" s="23" t="s">
        <v>30</v>
      </c>
      <c r="T812" s="149">
        <f>+C826</f>
        <v>5</v>
      </c>
    </row>
    <row r="813" spans="1:20" s="148" customFormat="1" ht="24.75" customHeight="1">
      <c r="A813" s="58" t="s">
        <v>164</v>
      </c>
      <c r="B813" s="39">
        <f>C813*1.35</f>
        <v>51.300000000000004</v>
      </c>
      <c r="C813" s="47">
        <v>38</v>
      </c>
      <c r="D813" s="67"/>
      <c r="E813" s="28"/>
      <c r="F813" s="28"/>
      <c r="G813" s="28"/>
      <c r="H813" s="47"/>
      <c r="I813" s="76"/>
      <c r="J813" s="76"/>
      <c r="K813" s="76"/>
      <c r="L813" s="76"/>
      <c r="M813" s="76"/>
      <c r="N813" s="76"/>
      <c r="O813" s="76"/>
      <c r="P813" s="76"/>
      <c r="Q813" s="123"/>
      <c r="S813" s="24" t="s">
        <v>39</v>
      </c>
      <c r="T813" s="179"/>
    </row>
    <row r="814" spans="1:19" s="148" customFormat="1" ht="24.75" customHeight="1">
      <c r="A814" s="7" t="s">
        <v>57</v>
      </c>
      <c r="B814" s="48">
        <f>C814*1.33</f>
        <v>79.80000000000001</v>
      </c>
      <c r="C814" s="2">
        <v>60</v>
      </c>
      <c r="D814" s="67"/>
      <c r="E814" s="117"/>
      <c r="F814" s="229"/>
      <c r="G814" s="229"/>
      <c r="H814" s="230"/>
      <c r="I814" s="114"/>
      <c r="J814" s="114"/>
      <c r="K814" s="114"/>
      <c r="L814" s="114"/>
      <c r="M814" s="114"/>
      <c r="N814" s="114"/>
      <c r="O814" s="114"/>
      <c r="P814" s="114"/>
      <c r="Q814" s="123"/>
      <c r="S814" s="96" t="s">
        <v>162</v>
      </c>
    </row>
    <row r="815" spans="1:20" s="148" customFormat="1" ht="24.75" customHeight="1" thickBot="1">
      <c r="A815" s="7" t="s">
        <v>58</v>
      </c>
      <c r="B815" s="48">
        <f>C815*1.43</f>
        <v>85.8</v>
      </c>
      <c r="C815" s="2">
        <v>60</v>
      </c>
      <c r="D815" s="67"/>
      <c r="E815" s="117"/>
      <c r="F815" s="229"/>
      <c r="G815" s="229"/>
      <c r="H815" s="230"/>
      <c r="I815" s="114"/>
      <c r="J815" s="114"/>
      <c r="K815" s="114"/>
      <c r="L815" s="114"/>
      <c r="M815" s="114"/>
      <c r="N815" s="114"/>
      <c r="O815" s="114"/>
      <c r="P815" s="114"/>
      <c r="Q815" s="123"/>
      <c r="S815" s="97" t="s">
        <v>141</v>
      </c>
      <c r="T815" s="148">
        <v>3</v>
      </c>
    </row>
    <row r="816" spans="1:19" s="148" customFormat="1" ht="24.75" customHeight="1">
      <c r="A816" s="53" t="s">
        <v>59</v>
      </c>
      <c r="B816" s="48">
        <f>C816*1.54</f>
        <v>92.4</v>
      </c>
      <c r="C816" s="2">
        <v>60</v>
      </c>
      <c r="D816" s="67"/>
      <c r="E816" s="117"/>
      <c r="F816" s="229"/>
      <c r="G816" s="229"/>
      <c r="H816" s="230"/>
      <c r="I816" s="114"/>
      <c r="J816" s="114"/>
      <c r="K816" s="114"/>
      <c r="L816" s="114"/>
      <c r="M816" s="114"/>
      <c r="N816" s="114"/>
      <c r="O816" s="114"/>
      <c r="P816" s="114"/>
      <c r="Q816" s="123"/>
      <c r="S816" s="32" t="s">
        <v>187</v>
      </c>
    </row>
    <row r="817" spans="1:17" s="148" customFormat="1" ht="24.75" customHeight="1">
      <c r="A817" s="53" t="s">
        <v>60</v>
      </c>
      <c r="B817" s="48">
        <f>C817*1.67</f>
        <v>100.19999999999999</v>
      </c>
      <c r="C817" s="2">
        <v>60</v>
      </c>
      <c r="D817" s="67"/>
      <c r="E817" s="117"/>
      <c r="F817" s="229"/>
      <c r="G817" s="229"/>
      <c r="H817" s="230"/>
      <c r="I817" s="114"/>
      <c r="J817" s="114"/>
      <c r="K817" s="114"/>
      <c r="L817" s="114"/>
      <c r="M817" s="114"/>
      <c r="N817" s="114"/>
      <c r="O817" s="114"/>
      <c r="P817" s="114"/>
      <c r="Q817" s="123"/>
    </row>
    <row r="818" spans="1:17" s="148" customFormat="1" ht="24.75" customHeight="1">
      <c r="A818" s="7" t="s">
        <v>62</v>
      </c>
      <c r="B818" s="48">
        <f>C818*1.19</f>
        <v>19.04</v>
      </c>
      <c r="C818" s="51">
        <v>16</v>
      </c>
      <c r="D818" s="67"/>
      <c r="E818" s="117"/>
      <c r="F818" s="28"/>
      <c r="G818" s="28"/>
      <c r="H818" s="64"/>
      <c r="I818" s="114"/>
      <c r="J818" s="114"/>
      <c r="K818" s="114"/>
      <c r="L818" s="114"/>
      <c r="M818" s="114"/>
      <c r="N818" s="114"/>
      <c r="O818" s="114"/>
      <c r="P818" s="114"/>
      <c r="Q818" s="123"/>
    </row>
    <row r="819" spans="1:17" s="148" customFormat="1" ht="24.75" customHeight="1">
      <c r="A819" s="60" t="s">
        <v>103</v>
      </c>
      <c r="B819" s="14">
        <v>4</v>
      </c>
      <c r="C819" s="14">
        <v>4</v>
      </c>
      <c r="D819" s="14"/>
      <c r="E819" s="170"/>
      <c r="F819" s="28"/>
      <c r="G819" s="28"/>
      <c r="H819" s="47"/>
      <c r="I819" s="76"/>
      <c r="J819" s="76"/>
      <c r="K819" s="76"/>
      <c r="L819" s="76"/>
      <c r="M819" s="76"/>
      <c r="N819" s="76"/>
      <c r="O819" s="76"/>
      <c r="P819" s="76"/>
      <c r="Q819" s="123"/>
    </row>
    <row r="820" spans="1:19" s="148" customFormat="1" ht="24.75" customHeight="1">
      <c r="A820" s="53" t="s">
        <v>154</v>
      </c>
      <c r="B820" s="51">
        <f>C820*1.35</f>
        <v>2.7</v>
      </c>
      <c r="C820" s="51">
        <v>2</v>
      </c>
      <c r="D820" s="67"/>
      <c r="E820" s="40"/>
      <c r="F820" s="40"/>
      <c r="G820" s="40"/>
      <c r="H820" s="67"/>
      <c r="I820" s="92"/>
      <c r="J820" s="92"/>
      <c r="K820" s="92"/>
      <c r="L820" s="92"/>
      <c r="M820" s="92"/>
      <c r="N820" s="92"/>
      <c r="O820" s="92"/>
      <c r="P820" s="92"/>
      <c r="Q820" s="123"/>
      <c r="S820" s="148" t="s">
        <v>22</v>
      </c>
    </row>
    <row r="821" spans="1:20" s="148" customFormat="1" ht="24.75" customHeight="1">
      <c r="A821" s="53" t="s">
        <v>190</v>
      </c>
      <c r="B821" s="51">
        <v>0.1</v>
      </c>
      <c r="C821" s="51">
        <v>0.1</v>
      </c>
      <c r="D821" s="67"/>
      <c r="E821" s="40"/>
      <c r="F821" s="40"/>
      <c r="G821" s="40"/>
      <c r="H821" s="67"/>
      <c r="I821" s="92"/>
      <c r="J821" s="92"/>
      <c r="K821" s="92"/>
      <c r="L821" s="92"/>
      <c r="M821" s="92"/>
      <c r="N821" s="92"/>
      <c r="O821" s="92"/>
      <c r="P821" s="92"/>
      <c r="Q821" s="123"/>
      <c r="S821" s="23" t="s">
        <v>40</v>
      </c>
      <c r="T821" s="148">
        <f>D926+D867</f>
        <v>70</v>
      </c>
    </row>
    <row r="822" spans="1:20" s="148" customFormat="1" ht="24.75" customHeight="1">
      <c r="A822" s="307" t="s">
        <v>233</v>
      </c>
      <c r="B822" s="307"/>
      <c r="C822" s="307"/>
      <c r="D822" s="143">
        <v>100</v>
      </c>
      <c r="E822" s="10">
        <v>12.3</v>
      </c>
      <c r="F822" s="10">
        <v>11.5</v>
      </c>
      <c r="G822" s="10">
        <v>3.9</v>
      </c>
      <c r="H822" s="66">
        <f>G822*4+F822*9+E822*4</f>
        <v>168.3</v>
      </c>
      <c r="I822" s="80">
        <v>2.3</v>
      </c>
      <c r="J822" s="80">
        <v>0.25</v>
      </c>
      <c r="K822" s="11">
        <v>0.02</v>
      </c>
      <c r="L822" s="11">
        <v>1.23</v>
      </c>
      <c r="M822" s="80">
        <v>19.875</v>
      </c>
      <c r="N822" s="80">
        <v>116.41</v>
      </c>
      <c r="O822" s="80">
        <v>29.15</v>
      </c>
      <c r="P822" s="80">
        <v>2.03</v>
      </c>
      <c r="Q822" s="123"/>
      <c r="S822" s="24" t="s">
        <v>41</v>
      </c>
      <c r="T822" s="149">
        <f>C859+C884+D924+D865</f>
        <v>116</v>
      </c>
    </row>
    <row r="823" spans="1:20" s="148" customFormat="1" ht="24.75" customHeight="1">
      <c r="A823" s="50" t="s">
        <v>55</v>
      </c>
      <c r="B823" s="39">
        <f>C823*1.36</f>
        <v>85.68</v>
      </c>
      <c r="C823" s="48">
        <v>63</v>
      </c>
      <c r="D823" s="67"/>
      <c r="E823" s="40"/>
      <c r="F823" s="40"/>
      <c r="G823" s="40"/>
      <c r="H823" s="64"/>
      <c r="I823" s="89"/>
      <c r="J823" s="89"/>
      <c r="K823" s="89"/>
      <c r="L823" s="89"/>
      <c r="M823" s="89"/>
      <c r="N823" s="89"/>
      <c r="O823" s="89"/>
      <c r="P823" s="89"/>
      <c r="Q823" s="123"/>
      <c r="S823" s="24" t="s">
        <v>97</v>
      </c>
      <c r="T823" s="179">
        <f>C913</f>
        <v>3.6</v>
      </c>
    </row>
    <row r="824" spans="1:20" s="148" customFormat="1" ht="24.75" customHeight="1">
      <c r="A824" s="50" t="s">
        <v>56</v>
      </c>
      <c r="B824" s="39">
        <f>C824*1.18</f>
        <v>74.33999999999999</v>
      </c>
      <c r="C824" s="48">
        <v>63</v>
      </c>
      <c r="D824" s="67"/>
      <c r="E824" s="40"/>
      <c r="F824" s="40"/>
      <c r="G824" s="40"/>
      <c r="H824" s="64"/>
      <c r="I824" s="89"/>
      <c r="J824" s="89"/>
      <c r="K824" s="89"/>
      <c r="L824" s="89"/>
      <c r="M824" s="89"/>
      <c r="N824" s="89"/>
      <c r="O824" s="89"/>
      <c r="P824" s="89"/>
      <c r="Q824" s="123"/>
      <c r="S824" s="25" t="s">
        <v>98</v>
      </c>
      <c r="T824" s="149">
        <f>+C878</f>
        <v>25</v>
      </c>
    </row>
    <row r="825" spans="1:20" s="148" customFormat="1" ht="24.75" customHeight="1">
      <c r="A825" s="85" t="s">
        <v>96</v>
      </c>
      <c r="B825" s="57">
        <f>C825</f>
        <v>63</v>
      </c>
      <c r="C825" s="47">
        <v>63</v>
      </c>
      <c r="D825" s="143"/>
      <c r="E825" s="10"/>
      <c r="F825" s="40"/>
      <c r="G825" s="40"/>
      <c r="H825" s="64"/>
      <c r="I825" s="119"/>
      <c r="J825" s="119"/>
      <c r="K825" s="119"/>
      <c r="L825" s="119"/>
      <c r="M825" s="119"/>
      <c r="N825" s="119"/>
      <c r="O825" s="119"/>
      <c r="P825" s="119"/>
      <c r="Q825" s="123"/>
      <c r="S825" s="25" t="s">
        <v>191</v>
      </c>
      <c r="T825" s="149"/>
    </row>
    <row r="826" spans="1:20" s="148" customFormat="1" ht="24.75" customHeight="1">
      <c r="A826" s="53" t="s">
        <v>54</v>
      </c>
      <c r="B826" s="51">
        <v>5</v>
      </c>
      <c r="C826" s="51">
        <v>5</v>
      </c>
      <c r="D826" s="67"/>
      <c r="E826" s="40"/>
      <c r="F826" s="40"/>
      <c r="G826" s="40"/>
      <c r="H826" s="64"/>
      <c r="I826" s="89"/>
      <c r="J826" s="89"/>
      <c r="K826" s="89"/>
      <c r="L826" s="89"/>
      <c r="M826" s="89"/>
      <c r="N826" s="89"/>
      <c r="O826" s="89"/>
      <c r="P826" s="89"/>
      <c r="Q826" s="123"/>
      <c r="S826" s="24" t="s">
        <v>29</v>
      </c>
      <c r="T826" s="149"/>
    </row>
    <row r="827" spans="1:20" s="148" customFormat="1" ht="24.75" customHeight="1">
      <c r="A827" s="60" t="s">
        <v>155</v>
      </c>
      <c r="B827" s="47"/>
      <c r="C827" s="64">
        <v>40</v>
      </c>
      <c r="D827" s="67"/>
      <c r="E827" s="40"/>
      <c r="F827" s="40"/>
      <c r="G827" s="40"/>
      <c r="H827" s="64"/>
      <c r="I827" s="89"/>
      <c r="J827" s="89"/>
      <c r="K827" s="89"/>
      <c r="L827" s="89"/>
      <c r="M827" s="89"/>
      <c r="N827" s="89"/>
      <c r="O827" s="89"/>
      <c r="P827" s="89"/>
      <c r="Q827" s="123"/>
      <c r="S827" s="24" t="s">
        <v>31</v>
      </c>
      <c r="T827" s="149">
        <f>C871+C876+C880+C881+C885+C891+C908+C909+C911+C912+C855</f>
        <v>371.6</v>
      </c>
    </row>
    <row r="828" spans="1:20" s="148" customFormat="1" ht="24.75" customHeight="1">
      <c r="A828" s="60" t="s">
        <v>254</v>
      </c>
      <c r="B828" s="47"/>
      <c r="C828" s="64">
        <v>60</v>
      </c>
      <c r="D828" s="67"/>
      <c r="E828" s="40"/>
      <c r="F828" s="40"/>
      <c r="G828" s="40"/>
      <c r="H828" s="64"/>
      <c r="I828" s="89"/>
      <c r="J828" s="89"/>
      <c r="K828" s="89"/>
      <c r="L828" s="89"/>
      <c r="M828" s="89"/>
      <c r="N828" s="89"/>
      <c r="O828" s="89"/>
      <c r="P828" s="89"/>
      <c r="Q828" s="123"/>
      <c r="S828" s="24" t="s">
        <v>28</v>
      </c>
      <c r="T828" s="179">
        <f>C873+D923</f>
        <v>200</v>
      </c>
    </row>
    <row r="829" spans="1:20" s="148" customFormat="1" ht="24.75" customHeight="1">
      <c r="A829" s="53" t="s">
        <v>67</v>
      </c>
      <c r="B829" s="56">
        <v>3.6</v>
      </c>
      <c r="C829" s="56">
        <v>3.6</v>
      </c>
      <c r="D829" s="67"/>
      <c r="E829" s="40"/>
      <c r="F829" s="91"/>
      <c r="G829" s="40"/>
      <c r="H829" s="64"/>
      <c r="I829" s="80"/>
      <c r="J829" s="80"/>
      <c r="K829" s="80"/>
      <c r="L829" s="80"/>
      <c r="M829" s="80"/>
      <c r="N829" s="80"/>
      <c r="O829" s="80"/>
      <c r="P829" s="80"/>
      <c r="Q829" s="123"/>
      <c r="S829" s="24" t="s">
        <v>32</v>
      </c>
      <c r="T829" s="179">
        <f>C874+C921</f>
        <v>45</v>
      </c>
    </row>
    <row r="830" spans="1:19" s="148" customFormat="1" ht="24.75" customHeight="1">
      <c r="A830" s="7" t="s">
        <v>62</v>
      </c>
      <c r="B830" s="48">
        <f>C830*1.19</f>
        <v>4.76</v>
      </c>
      <c r="C830" s="51">
        <v>4</v>
      </c>
      <c r="D830" s="67"/>
      <c r="E830" s="40"/>
      <c r="F830" s="91"/>
      <c r="G830" s="40"/>
      <c r="H830" s="64"/>
      <c r="I830" s="80"/>
      <c r="J830" s="80"/>
      <c r="K830" s="80"/>
      <c r="L830" s="80"/>
      <c r="M830" s="80"/>
      <c r="N830" s="80"/>
      <c r="O830" s="80"/>
      <c r="P830" s="80"/>
      <c r="Q830" s="123"/>
      <c r="S830" s="24" t="s">
        <v>83</v>
      </c>
    </row>
    <row r="831" spans="1:20" s="148" customFormat="1" ht="24.75" customHeight="1">
      <c r="A831" s="53" t="s">
        <v>61</v>
      </c>
      <c r="B831" s="56">
        <f>C831*1.25</f>
        <v>5</v>
      </c>
      <c r="C831" s="48">
        <v>4</v>
      </c>
      <c r="D831" s="67"/>
      <c r="E831" s="72"/>
      <c r="F831" s="72"/>
      <c r="G831" s="72"/>
      <c r="H831" s="66"/>
      <c r="I831" s="89"/>
      <c r="J831" s="89"/>
      <c r="K831" s="89"/>
      <c r="L831" s="89"/>
      <c r="M831" s="89"/>
      <c r="N831" s="89"/>
      <c r="O831" s="89"/>
      <c r="P831" s="89"/>
      <c r="Q831" s="123"/>
      <c r="S831" s="24" t="s">
        <v>27</v>
      </c>
      <c r="T831" s="149">
        <f>+C915+C922+C864</f>
        <v>32</v>
      </c>
    </row>
    <row r="832" spans="1:20" s="148" customFormat="1" ht="24.75" customHeight="1">
      <c r="A832" s="111" t="s">
        <v>53</v>
      </c>
      <c r="B832" s="56">
        <f>C832*1.33</f>
        <v>5.32</v>
      </c>
      <c r="C832" s="48">
        <v>4</v>
      </c>
      <c r="D832" s="67"/>
      <c r="E832" s="72"/>
      <c r="F832" s="72"/>
      <c r="G832" s="72"/>
      <c r="H832" s="66"/>
      <c r="I832" s="89"/>
      <c r="J832" s="89"/>
      <c r="K832" s="89"/>
      <c r="L832" s="89"/>
      <c r="M832" s="89"/>
      <c r="N832" s="89"/>
      <c r="O832" s="89"/>
      <c r="P832" s="89"/>
      <c r="Q832" s="123"/>
      <c r="S832" s="24" t="s">
        <v>33</v>
      </c>
      <c r="T832" s="181"/>
    </row>
    <row r="833" spans="1:19" s="148" customFormat="1" ht="54.75" customHeight="1">
      <c r="A833" s="120" t="s">
        <v>156</v>
      </c>
      <c r="B833" s="64">
        <v>10</v>
      </c>
      <c r="C833" s="64">
        <v>10</v>
      </c>
      <c r="D833" s="67"/>
      <c r="E833" s="40"/>
      <c r="F833" s="91"/>
      <c r="G833" s="40"/>
      <c r="H833" s="64"/>
      <c r="I833" s="80"/>
      <c r="J833" s="80"/>
      <c r="K833" s="80"/>
      <c r="L833" s="80"/>
      <c r="M833" s="80"/>
      <c r="N833" s="80"/>
      <c r="O833" s="80"/>
      <c r="P833" s="80"/>
      <c r="Q833" s="180"/>
      <c r="S833" s="23" t="s">
        <v>185</v>
      </c>
    </row>
    <row r="834" spans="1:20" s="148" customFormat="1" ht="24.75" customHeight="1">
      <c r="A834" s="53" t="s">
        <v>82</v>
      </c>
      <c r="B834" s="51">
        <v>60</v>
      </c>
      <c r="C834" s="51">
        <v>60</v>
      </c>
      <c r="D834" s="67"/>
      <c r="E834" s="40"/>
      <c r="F834" s="91"/>
      <c r="G834" s="40"/>
      <c r="H834" s="64"/>
      <c r="I834" s="89"/>
      <c r="J834" s="89"/>
      <c r="K834" s="89"/>
      <c r="L834" s="89"/>
      <c r="M834" s="89"/>
      <c r="N834" s="89"/>
      <c r="O834" s="89"/>
      <c r="P834" s="89"/>
      <c r="Q834" s="123"/>
      <c r="S834" s="24" t="s">
        <v>34</v>
      </c>
      <c r="T834" s="148">
        <f>C863</f>
        <v>0.5</v>
      </c>
    </row>
    <row r="835" spans="1:42" s="181" customFormat="1" ht="24.75" customHeight="1">
      <c r="A835" s="307" t="s">
        <v>239</v>
      </c>
      <c r="B835" s="307"/>
      <c r="C835" s="307"/>
      <c r="D835" s="143">
        <v>180</v>
      </c>
      <c r="E835" s="10">
        <v>3.1</v>
      </c>
      <c r="F835" s="10">
        <v>2.9</v>
      </c>
      <c r="G835" s="10">
        <v>38.7</v>
      </c>
      <c r="H835" s="8">
        <f>E835*4+F835*9+G835*4</f>
        <v>193.3</v>
      </c>
      <c r="I835" s="11">
        <v>0</v>
      </c>
      <c r="J835" s="11">
        <v>0.06</v>
      </c>
      <c r="K835" s="11">
        <v>0.12</v>
      </c>
      <c r="L835" s="11">
        <v>0.97</v>
      </c>
      <c r="M835" s="11">
        <v>21.91</v>
      </c>
      <c r="N835" s="11">
        <v>58.29</v>
      </c>
      <c r="O835" s="11">
        <v>8.22</v>
      </c>
      <c r="P835" s="11">
        <v>0.85</v>
      </c>
      <c r="Q835" s="180"/>
      <c r="S835" s="24" t="s">
        <v>99</v>
      </c>
      <c r="T835" s="149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</row>
    <row r="836" spans="1:20" s="148" customFormat="1" ht="24.75" customHeight="1">
      <c r="A836" s="53" t="s">
        <v>71</v>
      </c>
      <c r="B836" s="48">
        <v>63</v>
      </c>
      <c r="C836" s="48">
        <v>63</v>
      </c>
      <c r="D836" s="67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123"/>
      <c r="S836" s="23" t="s">
        <v>84</v>
      </c>
      <c r="T836" s="149">
        <f>C888</f>
        <v>99</v>
      </c>
    </row>
    <row r="837" spans="1:19" s="148" customFormat="1" ht="24.75" customHeight="1">
      <c r="A837" s="60" t="s">
        <v>103</v>
      </c>
      <c r="B837" s="47">
        <v>4</v>
      </c>
      <c r="C837" s="47">
        <v>4</v>
      </c>
      <c r="D837" s="67"/>
      <c r="E837" s="28"/>
      <c r="F837" s="28"/>
      <c r="G837" s="28"/>
      <c r="H837" s="47"/>
      <c r="I837" s="46"/>
      <c r="J837" s="46"/>
      <c r="K837" s="46"/>
      <c r="L837" s="46"/>
      <c r="M837" s="46"/>
      <c r="N837" s="46"/>
      <c r="O837" s="46"/>
      <c r="P837" s="46"/>
      <c r="Q837" s="123"/>
      <c r="S837" s="23" t="s">
        <v>85</v>
      </c>
    </row>
    <row r="838" spans="1:20" s="148" customFormat="1" ht="24.75" customHeight="1">
      <c r="A838" s="312" t="s">
        <v>320</v>
      </c>
      <c r="B838" s="312"/>
      <c r="C838" s="312"/>
      <c r="D838" s="240">
        <v>200</v>
      </c>
      <c r="E838" s="72">
        <v>0.1</v>
      </c>
      <c r="F838" s="72">
        <v>0</v>
      </c>
      <c r="G838" s="72">
        <v>23</v>
      </c>
      <c r="H838" s="70">
        <f>E838*4+F838*9+G838*4</f>
        <v>92.4</v>
      </c>
      <c r="I838" s="11">
        <v>20</v>
      </c>
      <c r="J838" s="11">
        <v>1</v>
      </c>
      <c r="K838" s="11">
        <v>0</v>
      </c>
      <c r="L838" s="11">
        <v>0</v>
      </c>
      <c r="M838" s="11">
        <v>55</v>
      </c>
      <c r="N838" s="11">
        <v>82</v>
      </c>
      <c r="O838" s="11">
        <v>28</v>
      </c>
      <c r="P838" s="11">
        <v>1.5</v>
      </c>
      <c r="Q838" s="123"/>
      <c r="S838" s="24" t="s">
        <v>35</v>
      </c>
      <c r="T838" s="181"/>
    </row>
    <row r="839" spans="1:20" s="148" customFormat="1" ht="24.75" customHeight="1">
      <c r="A839" s="211" t="s">
        <v>246</v>
      </c>
      <c r="B839" s="143">
        <v>200</v>
      </c>
      <c r="C839" s="143">
        <v>200</v>
      </c>
      <c r="D839" s="143">
        <v>200</v>
      </c>
      <c r="E839" s="10">
        <v>0.5</v>
      </c>
      <c r="F839" s="10">
        <v>0.2</v>
      </c>
      <c r="G839" s="10">
        <v>22</v>
      </c>
      <c r="H839" s="8">
        <f>G839*4+F839*9+E839*4</f>
        <v>91.8</v>
      </c>
      <c r="I839" s="11">
        <v>4.444444444444445</v>
      </c>
      <c r="J839" s="11">
        <v>0.022222222222222223</v>
      </c>
      <c r="K839" s="11">
        <v>0</v>
      </c>
      <c r="L839" s="11">
        <v>1</v>
      </c>
      <c r="M839" s="11">
        <v>18.88888888888889</v>
      </c>
      <c r="N839" s="11">
        <v>27.77777777777778</v>
      </c>
      <c r="O839" s="11">
        <v>12.222222222222221</v>
      </c>
      <c r="P839" s="11">
        <v>0.3333333333333333</v>
      </c>
      <c r="Q839" s="123"/>
      <c r="S839" s="95" t="s">
        <v>161</v>
      </c>
      <c r="T839" s="181"/>
    </row>
    <row r="840" spans="1:20" s="148" customFormat="1" ht="24.75" customHeight="1">
      <c r="A840" s="307" t="s">
        <v>127</v>
      </c>
      <c r="B840" s="310"/>
      <c r="C840" s="310"/>
      <c r="D840" s="143">
        <v>60</v>
      </c>
      <c r="E840" s="10">
        <v>4.56</v>
      </c>
      <c r="F840" s="10">
        <v>0.48</v>
      </c>
      <c r="G840" s="10">
        <v>29.52</v>
      </c>
      <c r="H840" s="8">
        <v>141</v>
      </c>
      <c r="I840" s="11">
        <v>0</v>
      </c>
      <c r="J840" s="11">
        <v>0.066</v>
      </c>
      <c r="K840" s="11">
        <v>0</v>
      </c>
      <c r="L840" s="11">
        <v>0.66</v>
      </c>
      <c r="M840" s="11">
        <v>12</v>
      </c>
      <c r="N840" s="11">
        <v>39</v>
      </c>
      <c r="O840" s="11">
        <v>8.4</v>
      </c>
      <c r="P840" s="11">
        <v>0.66</v>
      </c>
      <c r="Q840" s="123"/>
      <c r="S840" s="26" t="s">
        <v>211</v>
      </c>
      <c r="T840" s="149">
        <f>C850++C882</f>
        <v>78</v>
      </c>
    </row>
    <row r="841" spans="1:20" s="148" customFormat="1" ht="24.75" customHeight="1">
      <c r="A841" s="307" t="s">
        <v>119</v>
      </c>
      <c r="B841" s="307"/>
      <c r="C841" s="307"/>
      <c r="D841" s="143">
        <v>60</v>
      </c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23"/>
      <c r="S841" s="26" t="s">
        <v>212</v>
      </c>
      <c r="T841" s="149"/>
    </row>
    <row r="842" spans="1:20" s="148" customFormat="1" ht="24.75" customHeight="1">
      <c r="A842" s="307" t="s">
        <v>40</v>
      </c>
      <c r="B842" s="310"/>
      <c r="C842" s="310"/>
      <c r="D842" s="143">
        <v>50</v>
      </c>
      <c r="E842" s="10">
        <v>3.3</v>
      </c>
      <c r="F842" s="10">
        <v>0.5999999999999999</v>
      </c>
      <c r="G842" s="10">
        <v>16.699999999999996</v>
      </c>
      <c r="H842" s="8">
        <v>85.39999999999999</v>
      </c>
      <c r="I842" s="11">
        <v>0</v>
      </c>
      <c r="J842" s="11">
        <v>0.08333333333333334</v>
      </c>
      <c r="K842" s="11">
        <v>0</v>
      </c>
      <c r="L842" s="11">
        <v>0.8</v>
      </c>
      <c r="M842" s="11">
        <v>17.5</v>
      </c>
      <c r="N842" s="11">
        <v>77.5</v>
      </c>
      <c r="O842" s="11">
        <v>20.5</v>
      </c>
      <c r="P842" s="11">
        <v>0.65</v>
      </c>
      <c r="Q842" s="123"/>
      <c r="S842" s="23" t="s">
        <v>36</v>
      </c>
      <c r="T842" s="149"/>
    </row>
    <row r="843" spans="1:20" s="148" customFormat="1" ht="24.75" customHeight="1">
      <c r="A843" s="347" t="s">
        <v>26</v>
      </c>
      <c r="B843" s="348"/>
      <c r="C843" s="348"/>
      <c r="D843" s="348"/>
      <c r="E843" s="30">
        <f aca="true" t="shared" si="32" ref="E843:P843">E783+E751</f>
        <v>54.44</v>
      </c>
      <c r="F843" s="30">
        <f t="shared" si="32"/>
        <v>37.900000000000006</v>
      </c>
      <c r="G843" s="30">
        <f t="shared" si="32"/>
        <v>277.56</v>
      </c>
      <c r="H843" s="30">
        <f t="shared" si="32"/>
        <v>1670.9999999999998</v>
      </c>
      <c r="I843" s="30">
        <f t="shared" si="32"/>
        <v>37.22944444444444</v>
      </c>
      <c r="J843" s="44">
        <f t="shared" si="32"/>
        <v>1.9168888888888889</v>
      </c>
      <c r="K843" s="44">
        <f t="shared" si="32"/>
        <v>0.37357142857142855</v>
      </c>
      <c r="L843" s="44">
        <f t="shared" si="32"/>
        <v>10.096428571428572</v>
      </c>
      <c r="M843" s="30">
        <f t="shared" si="32"/>
        <v>822.136888888889</v>
      </c>
      <c r="N843" s="30">
        <f t="shared" si="32"/>
        <v>1240.1756349206348</v>
      </c>
      <c r="O843" s="30">
        <f t="shared" si="32"/>
        <v>212.21257936507936</v>
      </c>
      <c r="P843" s="30">
        <f t="shared" si="32"/>
        <v>10.688333333333333</v>
      </c>
      <c r="Q843" s="183"/>
      <c r="S843" s="23" t="s">
        <v>37</v>
      </c>
      <c r="T843" s="149"/>
    </row>
    <row r="844" spans="1:42" s="148" customFormat="1" ht="24.75" customHeight="1">
      <c r="A844" s="329" t="s">
        <v>22</v>
      </c>
      <c r="B844" s="329"/>
      <c r="C844" s="329"/>
      <c r="D844" s="329"/>
      <c r="E844" s="329"/>
      <c r="F844" s="329"/>
      <c r="G844" s="329"/>
      <c r="H844" s="329"/>
      <c r="I844" s="329"/>
      <c r="J844" s="329"/>
      <c r="K844" s="329"/>
      <c r="L844" s="329"/>
      <c r="M844" s="329"/>
      <c r="N844" s="329"/>
      <c r="O844" s="329"/>
      <c r="P844" s="329"/>
      <c r="Q844" s="123"/>
      <c r="S844" s="24" t="s">
        <v>100</v>
      </c>
      <c r="T844" s="148">
        <f>C861+C894</f>
        <v>30</v>
      </c>
      <c r="AD844" s="181"/>
      <c r="AE844" s="181"/>
      <c r="AF844" s="181"/>
      <c r="AG844" s="181"/>
      <c r="AH844" s="181"/>
      <c r="AI844" s="181"/>
      <c r="AJ844" s="181"/>
      <c r="AK844" s="181"/>
      <c r="AL844" s="181"/>
      <c r="AM844" s="181"/>
      <c r="AN844" s="181"/>
      <c r="AO844" s="181"/>
      <c r="AP844" s="181"/>
    </row>
    <row r="845" spans="1:20" s="148" customFormat="1" ht="24.75" customHeight="1">
      <c r="A845" s="311" t="s">
        <v>1</v>
      </c>
      <c r="B845" s="319" t="s">
        <v>2</v>
      </c>
      <c r="C845" s="319" t="s">
        <v>3</v>
      </c>
      <c r="D845" s="334" t="s">
        <v>4</v>
      </c>
      <c r="E845" s="334"/>
      <c r="F845" s="334"/>
      <c r="G845" s="334"/>
      <c r="H845" s="334"/>
      <c r="I845" s="318" t="s">
        <v>215</v>
      </c>
      <c r="J845" s="318"/>
      <c r="K845" s="318"/>
      <c r="L845" s="318"/>
      <c r="M845" s="318" t="s">
        <v>220</v>
      </c>
      <c r="N845" s="318"/>
      <c r="O845" s="318"/>
      <c r="P845" s="318"/>
      <c r="Q845" s="186"/>
      <c r="S845" s="23" t="s">
        <v>38</v>
      </c>
      <c r="T845" s="146">
        <f>C851+C860+C883+C892+C853</f>
        <v>21</v>
      </c>
    </row>
    <row r="846" spans="1:20" s="148" customFormat="1" ht="24.75" customHeight="1">
      <c r="A846" s="311"/>
      <c r="B846" s="311"/>
      <c r="C846" s="311"/>
      <c r="D846" s="226" t="s">
        <v>5</v>
      </c>
      <c r="E846" s="227" t="s">
        <v>6</v>
      </c>
      <c r="F846" s="227" t="s">
        <v>7</v>
      </c>
      <c r="G846" s="227" t="s">
        <v>8</v>
      </c>
      <c r="H846" s="228" t="s">
        <v>9</v>
      </c>
      <c r="I846" s="261" t="s">
        <v>216</v>
      </c>
      <c r="J846" s="261" t="s">
        <v>217</v>
      </c>
      <c r="K846" s="241" t="s">
        <v>218</v>
      </c>
      <c r="L846" s="241" t="s">
        <v>219</v>
      </c>
      <c r="M846" s="161" t="s">
        <v>221</v>
      </c>
      <c r="N846" s="161" t="s">
        <v>222</v>
      </c>
      <c r="O846" s="161" t="s">
        <v>223</v>
      </c>
      <c r="P846" s="161" t="s">
        <v>224</v>
      </c>
      <c r="Q846" s="183"/>
      <c r="S846" s="23" t="s">
        <v>30</v>
      </c>
      <c r="T846" s="149">
        <f>C875+C895+C914</f>
        <v>14</v>
      </c>
    </row>
    <row r="847" spans="1:20" s="148" customFormat="1" ht="24.75" customHeight="1">
      <c r="A847" s="325" t="s">
        <v>10</v>
      </c>
      <c r="B847" s="325"/>
      <c r="C847" s="325"/>
      <c r="D847" s="325"/>
      <c r="E847" s="44">
        <f aca="true" t="shared" si="33" ref="E847:P847">E848+E858+E862+E867+E865</f>
        <v>34.120000000000005</v>
      </c>
      <c r="F847" s="44">
        <f t="shared" si="33"/>
        <v>32.98</v>
      </c>
      <c r="G847" s="44">
        <f t="shared" si="33"/>
        <v>62.300000000000004</v>
      </c>
      <c r="H847" s="30">
        <f t="shared" si="33"/>
        <v>683.7</v>
      </c>
      <c r="I847" s="44">
        <f t="shared" si="33"/>
        <v>0.28</v>
      </c>
      <c r="J847" s="44">
        <f t="shared" si="33"/>
        <v>0.34950000000000003</v>
      </c>
      <c r="K847" s="44">
        <f t="shared" si="33"/>
        <v>0.614</v>
      </c>
      <c r="L847" s="44">
        <f t="shared" si="33"/>
        <v>1.302</v>
      </c>
      <c r="M847" s="44">
        <f t="shared" si="33"/>
        <v>392.12</v>
      </c>
      <c r="N847" s="44">
        <f t="shared" si="33"/>
        <v>346.38</v>
      </c>
      <c r="O847" s="44">
        <f t="shared" si="33"/>
        <v>63.945</v>
      </c>
      <c r="P847" s="44">
        <f t="shared" si="33"/>
        <v>4.4515</v>
      </c>
      <c r="Q847" s="183"/>
      <c r="S847" s="24" t="s">
        <v>39</v>
      </c>
      <c r="T847" s="149">
        <f>C849</f>
        <v>110</v>
      </c>
    </row>
    <row r="848" spans="1:42" s="181" customFormat="1" ht="24.75" customHeight="1">
      <c r="A848" s="309" t="s">
        <v>244</v>
      </c>
      <c r="B848" s="309"/>
      <c r="C848" s="309"/>
      <c r="D848" s="143">
        <v>200</v>
      </c>
      <c r="E848" s="10">
        <v>23.5</v>
      </c>
      <c r="F848" s="10">
        <v>24.1</v>
      </c>
      <c r="G848" s="10">
        <v>7.5</v>
      </c>
      <c r="H848" s="8">
        <f>E848*4+F848*9+G848*4</f>
        <v>340.9</v>
      </c>
      <c r="I848" s="11">
        <v>0.28</v>
      </c>
      <c r="J848" s="11">
        <v>0.22150000000000003</v>
      </c>
      <c r="K848" s="11">
        <v>0.014000000000000002</v>
      </c>
      <c r="L848" s="11">
        <v>0.14200000000000002</v>
      </c>
      <c r="M848" s="11">
        <v>214.52</v>
      </c>
      <c r="N848" s="11">
        <v>170.63</v>
      </c>
      <c r="O848" s="11">
        <v>33.245</v>
      </c>
      <c r="P848" s="11">
        <v>2.5915</v>
      </c>
      <c r="Q848" s="190"/>
      <c r="S848" s="96" t="s">
        <v>162</v>
      </c>
      <c r="T848" s="149"/>
      <c r="U848" s="203"/>
      <c r="V848" s="203"/>
      <c r="W848" s="203"/>
      <c r="X848" s="203"/>
      <c r="Y848" s="203"/>
      <c r="Z848" s="203"/>
      <c r="AA848" s="203"/>
      <c r="AB848" s="203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</row>
    <row r="849" spans="1:20" s="148" customFormat="1" ht="24.75" customHeight="1" thickBot="1">
      <c r="A849" s="7" t="s">
        <v>89</v>
      </c>
      <c r="B849" s="64">
        <v>110</v>
      </c>
      <c r="C849" s="64">
        <v>110</v>
      </c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183"/>
      <c r="S849" s="97" t="s">
        <v>141</v>
      </c>
      <c r="T849" s="148">
        <v>3</v>
      </c>
    </row>
    <row r="850" spans="1:20" s="148" customFormat="1" ht="24.75" customHeight="1">
      <c r="A850" s="53" t="s">
        <v>86</v>
      </c>
      <c r="B850" s="64">
        <v>40</v>
      </c>
      <c r="C850" s="64">
        <v>40</v>
      </c>
      <c r="D850" s="67"/>
      <c r="E850" s="67"/>
      <c r="F850" s="40"/>
      <c r="G850" s="40"/>
      <c r="H850" s="64"/>
      <c r="I850" s="114"/>
      <c r="J850" s="114"/>
      <c r="K850" s="64"/>
      <c r="L850" s="114"/>
      <c r="M850" s="114"/>
      <c r="N850" s="114"/>
      <c r="O850" s="114"/>
      <c r="P850" s="114"/>
      <c r="Q850" s="123"/>
      <c r="S850" s="32" t="s">
        <v>187</v>
      </c>
      <c r="T850" s="32">
        <v>0</v>
      </c>
    </row>
    <row r="851" spans="1:17" s="148" customFormat="1" ht="24.75" customHeight="1">
      <c r="A851" s="60" t="s">
        <v>49</v>
      </c>
      <c r="B851" s="47">
        <v>3</v>
      </c>
      <c r="C851" s="47">
        <v>3</v>
      </c>
      <c r="D851" s="67"/>
      <c r="E851" s="67"/>
      <c r="F851" s="28"/>
      <c r="G851" s="28"/>
      <c r="H851" s="47"/>
      <c r="I851" s="76"/>
      <c r="J851" s="76"/>
      <c r="K851" s="76"/>
      <c r="L851" s="76"/>
      <c r="M851" s="76"/>
      <c r="N851" s="76"/>
      <c r="O851" s="76"/>
      <c r="P851" s="76"/>
      <c r="Q851" s="123"/>
    </row>
    <row r="852" spans="1:17" s="148" customFormat="1" ht="24.75" customHeight="1">
      <c r="A852" s="60" t="s">
        <v>242</v>
      </c>
      <c r="B852" s="47"/>
      <c r="C852" s="47">
        <v>140</v>
      </c>
      <c r="D852" s="6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123"/>
    </row>
    <row r="853" spans="1:17" s="148" customFormat="1" ht="24.75" customHeight="1">
      <c r="A853" s="60" t="s">
        <v>228</v>
      </c>
      <c r="B853" s="14">
        <v>5</v>
      </c>
      <c r="C853" s="14">
        <v>5</v>
      </c>
      <c r="D853" s="14"/>
      <c r="E853" s="28"/>
      <c r="F853" s="28"/>
      <c r="G853" s="28"/>
      <c r="H853" s="14"/>
      <c r="I853" s="46"/>
      <c r="J853" s="46"/>
      <c r="K853" s="46"/>
      <c r="L853" s="46"/>
      <c r="M853" s="46"/>
      <c r="N853" s="46"/>
      <c r="O853" s="46"/>
      <c r="P853" s="76"/>
      <c r="Q853" s="123"/>
    </row>
    <row r="854" spans="1:17" s="148" customFormat="1" ht="24.75" customHeight="1">
      <c r="A854" s="212" t="s">
        <v>192</v>
      </c>
      <c r="B854" s="212"/>
      <c r="C854" s="143">
        <v>55</v>
      </c>
      <c r="D854" s="143"/>
      <c r="E854" s="10"/>
      <c r="F854" s="10"/>
      <c r="G854" s="10"/>
      <c r="H854" s="8"/>
      <c r="I854" s="11"/>
      <c r="J854" s="11"/>
      <c r="K854" s="11"/>
      <c r="L854" s="11"/>
      <c r="M854" s="11"/>
      <c r="N854" s="11"/>
      <c r="O854" s="11"/>
      <c r="P854" s="11"/>
      <c r="Q854" s="123"/>
    </row>
    <row r="855" spans="1:20" s="148" customFormat="1" ht="24.75" customHeight="1">
      <c r="A855" s="69" t="s">
        <v>360</v>
      </c>
      <c r="B855" s="47">
        <f>C855*1.67</f>
        <v>91.85</v>
      </c>
      <c r="C855" s="14">
        <v>55</v>
      </c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23"/>
      <c r="T855" s="181"/>
    </row>
    <row r="856" spans="1:17" s="148" customFormat="1" ht="24.75" customHeight="1">
      <c r="A856" s="7" t="s">
        <v>134</v>
      </c>
      <c r="B856" s="47">
        <f>C856*1.02</f>
        <v>56.1</v>
      </c>
      <c r="C856" s="14">
        <v>55</v>
      </c>
      <c r="D856" s="14"/>
      <c r="E856" s="14"/>
      <c r="F856" s="14"/>
      <c r="G856" s="14"/>
      <c r="H856" s="14"/>
      <c r="I856" s="46"/>
      <c r="J856" s="46"/>
      <c r="K856" s="46"/>
      <c r="L856" s="46"/>
      <c r="M856" s="46"/>
      <c r="N856" s="46"/>
      <c r="O856" s="46"/>
      <c r="P856" s="76"/>
      <c r="Q856" s="123"/>
    </row>
    <row r="857" spans="1:42" s="148" customFormat="1" ht="24.75" customHeight="1">
      <c r="A857" s="60" t="s">
        <v>135</v>
      </c>
      <c r="B857" s="47">
        <f>C857*1.05</f>
        <v>57.75</v>
      </c>
      <c r="C857" s="14">
        <v>55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23"/>
      <c r="AD857" s="181"/>
      <c r="AE857" s="181"/>
      <c r="AF857" s="181"/>
      <c r="AG857" s="181"/>
      <c r="AH857" s="181"/>
      <c r="AI857" s="181"/>
      <c r="AJ857" s="181"/>
      <c r="AK857" s="181"/>
      <c r="AL857" s="181"/>
      <c r="AM857" s="181"/>
      <c r="AN857" s="181"/>
      <c r="AO857" s="181"/>
      <c r="AP857" s="181"/>
    </row>
    <row r="858" spans="1:17" s="148" customFormat="1" ht="24.75" customHeight="1">
      <c r="A858" s="322" t="s">
        <v>236</v>
      </c>
      <c r="B858" s="322"/>
      <c r="C858" s="322"/>
      <c r="D858" s="106" t="s">
        <v>237</v>
      </c>
      <c r="E858" s="81">
        <v>5.5</v>
      </c>
      <c r="F858" s="81">
        <v>8.2</v>
      </c>
      <c r="G858" s="81">
        <v>10</v>
      </c>
      <c r="H858" s="8">
        <f>E858*4+F858*9+G858*4</f>
        <v>135.8</v>
      </c>
      <c r="I858" s="11">
        <v>0</v>
      </c>
      <c r="J858" s="11">
        <v>0.03</v>
      </c>
      <c r="K858" s="11">
        <v>0.6</v>
      </c>
      <c r="L858" s="11">
        <v>0.3</v>
      </c>
      <c r="M858" s="11">
        <v>159.1</v>
      </c>
      <c r="N858" s="11">
        <v>102.35</v>
      </c>
      <c r="O858" s="11">
        <v>11</v>
      </c>
      <c r="P858" s="11">
        <v>0.25</v>
      </c>
      <c r="Q858" s="123"/>
    </row>
    <row r="859" spans="1:42" s="181" customFormat="1" ht="24.75" customHeight="1">
      <c r="A859" s="65" t="s">
        <v>52</v>
      </c>
      <c r="B859" s="67">
        <v>20</v>
      </c>
      <c r="C859" s="67">
        <v>20</v>
      </c>
      <c r="D859" s="6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80"/>
      <c r="T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</row>
    <row r="860" spans="1:17" s="148" customFormat="1" ht="24.75" customHeight="1">
      <c r="A860" s="60" t="s">
        <v>103</v>
      </c>
      <c r="B860" s="14">
        <v>5</v>
      </c>
      <c r="C860" s="14">
        <v>5</v>
      </c>
      <c r="D860" s="14"/>
      <c r="E860" s="170"/>
      <c r="F860" s="170"/>
      <c r="G860" s="170"/>
      <c r="H860" s="136"/>
      <c r="I860" s="76"/>
      <c r="J860" s="76"/>
      <c r="K860" s="76"/>
      <c r="L860" s="76"/>
      <c r="M860" s="76"/>
      <c r="N860" s="76"/>
      <c r="O860" s="76"/>
      <c r="P860" s="76"/>
      <c r="Q860" s="123"/>
    </row>
    <row r="861" spans="1:17" s="148" customFormat="1" ht="24.75" customHeight="1">
      <c r="A861" s="53" t="s">
        <v>77</v>
      </c>
      <c r="B861" s="51">
        <v>16</v>
      </c>
      <c r="C861" s="51">
        <v>15</v>
      </c>
      <c r="D861" s="67"/>
      <c r="E861" s="117"/>
      <c r="F861" s="117"/>
      <c r="G861" s="117"/>
      <c r="H861" s="118"/>
      <c r="I861" s="119"/>
      <c r="J861" s="119"/>
      <c r="K861" s="119"/>
      <c r="L861" s="119"/>
      <c r="M861" s="119"/>
      <c r="N861" s="119"/>
      <c r="O861" s="119"/>
      <c r="P861" s="119"/>
      <c r="Q861" s="123"/>
    </row>
    <row r="862" spans="1:17" s="148" customFormat="1" ht="24.75" customHeight="1">
      <c r="A862" s="307" t="s">
        <v>168</v>
      </c>
      <c r="B862" s="307"/>
      <c r="C862" s="307"/>
      <c r="D862" s="143">
        <v>200</v>
      </c>
      <c r="E862" s="143">
        <v>0.1</v>
      </c>
      <c r="F862" s="10">
        <v>0</v>
      </c>
      <c r="G862" s="143">
        <v>15.1</v>
      </c>
      <c r="H862" s="8">
        <f>E862*4+F862*9+G862*4</f>
        <v>60.8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23"/>
    </row>
    <row r="863" spans="1:17" s="148" customFormat="1" ht="24.75" customHeight="1">
      <c r="A863" s="53" t="s">
        <v>50</v>
      </c>
      <c r="B863" s="51">
        <v>0.5</v>
      </c>
      <c r="C863" s="51">
        <v>0.5</v>
      </c>
      <c r="D863" s="67"/>
      <c r="E863" s="40"/>
      <c r="F863" s="40"/>
      <c r="G863" s="40"/>
      <c r="H863" s="64"/>
      <c r="I863" s="11"/>
      <c r="J863" s="11"/>
      <c r="K863" s="11"/>
      <c r="L863" s="11"/>
      <c r="M863" s="11"/>
      <c r="N863" s="11"/>
      <c r="O863" s="11"/>
      <c r="P863" s="11"/>
      <c r="Q863" s="123"/>
    </row>
    <row r="864" spans="1:17" s="148" customFormat="1" ht="24.75" customHeight="1">
      <c r="A864" s="53" t="s">
        <v>48</v>
      </c>
      <c r="B864" s="51">
        <v>15</v>
      </c>
      <c r="C864" s="51">
        <v>15</v>
      </c>
      <c r="D864" s="6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123"/>
    </row>
    <row r="865" spans="1:17" s="148" customFormat="1" ht="24.75" customHeight="1">
      <c r="A865" s="308" t="s">
        <v>127</v>
      </c>
      <c r="B865" s="308"/>
      <c r="C865" s="308"/>
      <c r="D865" s="143">
        <v>40</v>
      </c>
      <c r="E865" s="10">
        <v>3.04</v>
      </c>
      <c r="F865" s="10">
        <v>0.32</v>
      </c>
      <c r="G865" s="10">
        <v>19.68</v>
      </c>
      <c r="H865" s="8">
        <v>94</v>
      </c>
      <c r="I865" s="11">
        <v>0</v>
      </c>
      <c r="J865" s="11">
        <v>0.044000000000000004</v>
      </c>
      <c r="K865" s="11">
        <v>0</v>
      </c>
      <c r="L865" s="11">
        <v>0.44</v>
      </c>
      <c r="M865" s="11">
        <v>8</v>
      </c>
      <c r="N865" s="11">
        <v>26</v>
      </c>
      <c r="O865" s="11">
        <v>5.6</v>
      </c>
      <c r="P865" s="11">
        <v>0.44</v>
      </c>
      <c r="Q865" s="123"/>
    </row>
    <row r="866" spans="1:17" s="148" customFormat="1" ht="24.75" customHeight="1">
      <c r="A866" s="307" t="s">
        <v>119</v>
      </c>
      <c r="B866" s="307"/>
      <c r="C866" s="307"/>
      <c r="D866" s="143">
        <v>40</v>
      </c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23"/>
    </row>
    <row r="867" spans="1:17" s="148" customFormat="1" ht="24.75" customHeight="1">
      <c r="A867" s="308" t="s">
        <v>40</v>
      </c>
      <c r="B867" s="308"/>
      <c r="C867" s="308"/>
      <c r="D867" s="143">
        <v>30</v>
      </c>
      <c r="E867" s="10">
        <v>1.98</v>
      </c>
      <c r="F867" s="10">
        <v>0.36</v>
      </c>
      <c r="G867" s="10">
        <v>10.02</v>
      </c>
      <c r="H867" s="8">
        <v>52.2</v>
      </c>
      <c r="I867" s="11">
        <v>0</v>
      </c>
      <c r="J867" s="11">
        <v>0.05399999999999999</v>
      </c>
      <c r="K867" s="11">
        <v>0</v>
      </c>
      <c r="L867" s="11">
        <v>0.42000000000000004</v>
      </c>
      <c r="M867" s="11">
        <v>10.5</v>
      </c>
      <c r="N867" s="11">
        <v>47.4</v>
      </c>
      <c r="O867" s="11">
        <v>14.1</v>
      </c>
      <c r="P867" s="11">
        <v>1.1700000000000002</v>
      </c>
      <c r="Q867" s="123"/>
    </row>
    <row r="868" spans="1:42" s="148" customFormat="1" ht="24.75" customHeight="1">
      <c r="A868" s="325" t="s">
        <v>11</v>
      </c>
      <c r="B868" s="325"/>
      <c r="C868" s="325"/>
      <c r="D868" s="325"/>
      <c r="E868" s="44">
        <f aca="true" t="shared" si="34" ref="E868:P868">E869+E877+E887+E907+E920+E923+E924+E926</f>
        <v>31.977272727272727</v>
      </c>
      <c r="F868" s="44">
        <f t="shared" si="34"/>
        <v>37.074999999999996</v>
      </c>
      <c r="G868" s="44">
        <f t="shared" si="34"/>
        <v>130.48</v>
      </c>
      <c r="H868" s="30">
        <f t="shared" si="34"/>
        <v>983.7440909090908</v>
      </c>
      <c r="I868" s="44">
        <f t="shared" si="34"/>
        <v>93.63681818181819</v>
      </c>
      <c r="J868" s="44">
        <f t="shared" si="34"/>
        <v>1.6653257575757576</v>
      </c>
      <c r="K868" s="44">
        <f t="shared" si="34"/>
        <v>0.02</v>
      </c>
      <c r="L868" s="44">
        <f t="shared" si="34"/>
        <v>6.699</v>
      </c>
      <c r="M868" s="44">
        <f t="shared" si="34"/>
        <v>332.2394090909091</v>
      </c>
      <c r="N868" s="44">
        <f t="shared" si="34"/>
        <v>543.0651818181818</v>
      </c>
      <c r="O868" s="44">
        <f t="shared" si="34"/>
        <v>156.39445454545455</v>
      </c>
      <c r="P868" s="44">
        <f t="shared" si="34"/>
        <v>9.209181818181818</v>
      </c>
      <c r="Q868" s="123"/>
      <c r="AD868" s="181"/>
      <c r="AE868" s="181"/>
      <c r="AF868" s="181"/>
      <c r="AG868" s="181"/>
      <c r="AH868" s="181"/>
      <c r="AI868" s="181"/>
      <c r="AJ868" s="181"/>
      <c r="AK868" s="181"/>
      <c r="AL868" s="181"/>
      <c r="AM868" s="181"/>
      <c r="AN868" s="181"/>
      <c r="AO868" s="181"/>
      <c r="AP868" s="181"/>
    </row>
    <row r="869" spans="1:17" s="148" customFormat="1" ht="24.75" customHeight="1">
      <c r="A869" s="312" t="s">
        <v>353</v>
      </c>
      <c r="B869" s="312"/>
      <c r="C869" s="312"/>
      <c r="D869" s="143">
        <v>100</v>
      </c>
      <c r="E869" s="10">
        <v>0.9</v>
      </c>
      <c r="F869" s="10">
        <v>5.2</v>
      </c>
      <c r="G869" s="10">
        <v>17</v>
      </c>
      <c r="H869" s="8">
        <f>E869*4+F869*9+G869*4</f>
        <v>118.4</v>
      </c>
      <c r="I869" s="11">
        <v>5.1</v>
      </c>
      <c r="J869" s="11">
        <v>0.04</v>
      </c>
      <c r="K869" s="11">
        <v>0</v>
      </c>
      <c r="L869" s="11">
        <v>2.5</v>
      </c>
      <c r="M869" s="11">
        <v>29</v>
      </c>
      <c r="N869" s="11">
        <v>37</v>
      </c>
      <c r="O869" s="11">
        <v>25</v>
      </c>
      <c r="P869" s="11">
        <v>1.1</v>
      </c>
      <c r="Q869" s="123"/>
    </row>
    <row r="870" spans="1:17" s="148" customFormat="1" ht="24.75" customHeight="1">
      <c r="A870" s="65" t="s">
        <v>61</v>
      </c>
      <c r="B870" s="64">
        <f>C870*1.25</f>
        <v>52.5</v>
      </c>
      <c r="C870" s="64">
        <v>42</v>
      </c>
      <c r="D870" s="8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23"/>
    </row>
    <row r="871" spans="1:17" s="148" customFormat="1" ht="24.75" customHeight="1">
      <c r="A871" s="65" t="s">
        <v>53</v>
      </c>
      <c r="B871" s="64">
        <f>C871*1.43</f>
        <v>60.059999999999995</v>
      </c>
      <c r="C871" s="64">
        <v>42</v>
      </c>
      <c r="D871" s="8"/>
      <c r="E871" s="8"/>
      <c r="F871" s="40"/>
      <c r="G871" s="40"/>
      <c r="H871" s="67"/>
      <c r="I871" s="119"/>
      <c r="J871" s="119"/>
      <c r="K871" s="119"/>
      <c r="L871" s="119"/>
      <c r="M871" s="119"/>
      <c r="N871" s="119"/>
      <c r="O871" s="119"/>
      <c r="P871" s="119"/>
      <c r="Q871" s="123"/>
    </row>
    <row r="872" spans="1:17" s="148" customFormat="1" ht="24.75" customHeight="1">
      <c r="A872" s="53" t="s">
        <v>354</v>
      </c>
      <c r="B872" s="48"/>
      <c r="C872" s="13">
        <v>40</v>
      </c>
      <c r="D872" s="8"/>
      <c r="E872" s="28"/>
      <c r="F872" s="28"/>
      <c r="G872" s="28"/>
      <c r="H872" s="47"/>
      <c r="I872" s="76"/>
      <c r="J872" s="76"/>
      <c r="K872" s="76"/>
      <c r="L872" s="76"/>
      <c r="M872" s="76"/>
      <c r="N872" s="76"/>
      <c r="O872" s="76"/>
      <c r="P872" s="76"/>
      <c r="Q872" s="123"/>
    </row>
    <row r="873" spans="1:20" s="148" customFormat="1" ht="24.75" customHeight="1">
      <c r="A873" s="122" t="s">
        <v>355</v>
      </c>
      <c r="B873" s="48">
        <f>C873*1.14</f>
        <v>34.199999999999996</v>
      </c>
      <c r="C873" s="13">
        <v>30</v>
      </c>
      <c r="D873" s="8"/>
      <c r="E873" s="28"/>
      <c r="F873" s="28"/>
      <c r="G873" s="28"/>
      <c r="H873" s="47"/>
      <c r="I873" s="76"/>
      <c r="J873" s="76"/>
      <c r="K873" s="76"/>
      <c r="L873" s="76"/>
      <c r="M873" s="76"/>
      <c r="N873" s="76"/>
      <c r="O873" s="76"/>
      <c r="P873" s="76"/>
      <c r="Q873" s="123"/>
      <c r="T873" s="181"/>
    </row>
    <row r="874" spans="1:17" s="148" customFormat="1" ht="24.75" customHeight="1">
      <c r="A874" s="122" t="s">
        <v>65</v>
      </c>
      <c r="B874" s="48">
        <v>26</v>
      </c>
      <c r="C874" s="13">
        <v>25</v>
      </c>
      <c r="D874" s="8"/>
      <c r="E874" s="28"/>
      <c r="F874" s="28"/>
      <c r="G874" s="28"/>
      <c r="H874" s="47"/>
      <c r="I874" s="47"/>
      <c r="J874" s="76"/>
      <c r="K874" s="76"/>
      <c r="L874" s="76"/>
      <c r="M874" s="76"/>
      <c r="N874" s="76"/>
      <c r="O874" s="76"/>
      <c r="P874" s="76"/>
      <c r="Q874" s="123"/>
    </row>
    <row r="875" spans="1:17" s="148" customFormat="1" ht="24.75" customHeight="1">
      <c r="A875" s="7" t="s">
        <v>54</v>
      </c>
      <c r="B875" s="20">
        <v>5</v>
      </c>
      <c r="C875" s="13">
        <v>5</v>
      </c>
      <c r="D875" s="8"/>
      <c r="E875" s="28"/>
      <c r="F875" s="28"/>
      <c r="G875" s="28"/>
      <c r="H875" s="47"/>
      <c r="I875" s="76"/>
      <c r="J875" s="76"/>
      <c r="K875" s="76"/>
      <c r="L875" s="76"/>
      <c r="M875" s="76"/>
      <c r="N875" s="76"/>
      <c r="O875" s="76"/>
      <c r="P875" s="76"/>
      <c r="Q875" s="123"/>
    </row>
    <row r="876" spans="1:17" s="148" customFormat="1" ht="24.75" customHeight="1">
      <c r="A876" s="53" t="s">
        <v>154</v>
      </c>
      <c r="B876" s="51">
        <f>C876*1.35</f>
        <v>2.7</v>
      </c>
      <c r="C876" s="51">
        <v>2</v>
      </c>
      <c r="D876" s="8"/>
      <c r="E876" s="40"/>
      <c r="F876" s="40"/>
      <c r="G876" s="40"/>
      <c r="H876" s="67"/>
      <c r="I876" s="92"/>
      <c r="J876" s="92"/>
      <c r="K876" s="92"/>
      <c r="L876" s="92"/>
      <c r="M876" s="92"/>
      <c r="N876" s="92"/>
      <c r="O876" s="92"/>
      <c r="P876" s="92"/>
      <c r="Q876" s="123"/>
    </row>
    <row r="877" spans="1:20" s="181" customFormat="1" ht="24.75" customHeight="1">
      <c r="A877" s="309" t="s">
        <v>295</v>
      </c>
      <c r="B877" s="309"/>
      <c r="C877" s="339" t="s">
        <v>293</v>
      </c>
      <c r="D877" s="339"/>
      <c r="E877" s="10">
        <v>6.1</v>
      </c>
      <c r="F877" s="10">
        <v>5.2</v>
      </c>
      <c r="G877" s="10">
        <v>20.3</v>
      </c>
      <c r="H877" s="8">
        <f>E877*4+F877*9+G877*4</f>
        <v>152.4</v>
      </c>
      <c r="I877" s="11">
        <v>0.65</v>
      </c>
      <c r="J877" s="11">
        <v>0.22</v>
      </c>
      <c r="K877" s="11">
        <v>0.02</v>
      </c>
      <c r="L877" s="11">
        <v>0.3</v>
      </c>
      <c r="M877" s="11">
        <v>77.59</v>
      </c>
      <c r="N877" s="11">
        <v>160.91</v>
      </c>
      <c r="O877" s="11">
        <v>36.75</v>
      </c>
      <c r="P877" s="11">
        <v>2.18</v>
      </c>
      <c r="Q877" s="180"/>
      <c r="R877" s="148"/>
      <c r="S877" s="148"/>
      <c r="T877" s="148"/>
    </row>
    <row r="878" spans="1:17" s="148" customFormat="1" ht="24.75" customHeight="1">
      <c r="A878" s="7" t="s">
        <v>94</v>
      </c>
      <c r="B878" s="13">
        <v>26</v>
      </c>
      <c r="C878" s="13">
        <v>25</v>
      </c>
      <c r="D878" s="14"/>
      <c r="E878" s="231"/>
      <c r="F878" s="231"/>
      <c r="G878" s="231"/>
      <c r="H878" s="232"/>
      <c r="I878" s="173"/>
      <c r="J878" s="173"/>
      <c r="K878" s="173"/>
      <c r="L878" s="173"/>
      <c r="M878" s="173"/>
      <c r="N878" s="173"/>
      <c r="O878" s="173"/>
      <c r="P878" s="173"/>
      <c r="Q878" s="123"/>
    </row>
    <row r="879" spans="1:17" s="148" customFormat="1" ht="24.75" customHeight="1">
      <c r="A879" s="53" t="s">
        <v>61</v>
      </c>
      <c r="B879" s="48">
        <f>C879*1.25</f>
        <v>12.5</v>
      </c>
      <c r="C879" s="13">
        <v>10</v>
      </c>
      <c r="D879" s="14"/>
      <c r="E879" s="28"/>
      <c r="F879" s="28"/>
      <c r="G879" s="28"/>
      <c r="H879" s="47"/>
      <c r="I879" s="119"/>
      <c r="J879" s="119"/>
      <c r="K879" s="119"/>
      <c r="L879" s="119"/>
      <c r="M879" s="119"/>
      <c r="N879" s="119"/>
      <c r="O879" s="119"/>
      <c r="P879" s="119"/>
      <c r="Q879" s="123"/>
    </row>
    <row r="880" spans="1:17" s="148" customFormat="1" ht="24.75" customHeight="1">
      <c r="A880" s="53" t="s">
        <v>53</v>
      </c>
      <c r="B880" s="48">
        <f>C880*1.33</f>
        <v>13.3</v>
      </c>
      <c r="C880" s="13">
        <v>10</v>
      </c>
      <c r="D880" s="14"/>
      <c r="E880" s="28"/>
      <c r="F880" s="28"/>
      <c r="G880" s="28"/>
      <c r="H880" s="47"/>
      <c r="I880" s="119"/>
      <c r="J880" s="119"/>
      <c r="K880" s="119"/>
      <c r="L880" s="119"/>
      <c r="M880" s="119"/>
      <c r="N880" s="119"/>
      <c r="O880" s="119"/>
      <c r="P880" s="119"/>
      <c r="Q880" s="123"/>
    </row>
    <row r="881" spans="1:17" s="148" customFormat="1" ht="24.75" customHeight="1">
      <c r="A881" s="53" t="s">
        <v>62</v>
      </c>
      <c r="B881" s="48">
        <f>C881*1.19</f>
        <v>11.899999999999999</v>
      </c>
      <c r="C881" s="13">
        <v>10</v>
      </c>
      <c r="D881" s="14"/>
      <c r="E881" s="28"/>
      <c r="F881" s="28"/>
      <c r="G881" s="28"/>
      <c r="H881" s="47"/>
      <c r="I881" s="119"/>
      <c r="J881" s="119"/>
      <c r="K881" s="119"/>
      <c r="L881" s="119"/>
      <c r="M881" s="119"/>
      <c r="N881" s="119"/>
      <c r="O881" s="119"/>
      <c r="P881" s="119"/>
      <c r="Q881" s="123"/>
    </row>
    <row r="882" spans="1:17" s="148" customFormat="1" ht="24.75" customHeight="1">
      <c r="A882" s="53" t="s">
        <v>86</v>
      </c>
      <c r="B882" s="51">
        <v>38</v>
      </c>
      <c r="C882" s="51">
        <v>38</v>
      </c>
      <c r="D882" s="14"/>
      <c r="E882" s="28"/>
      <c r="F882" s="28"/>
      <c r="G882" s="28"/>
      <c r="H882" s="47"/>
      <c r="I882" s="119"/>
      <c r="J882" s="119"/>
      <c r="K882" s="119"/>
      <c r="L882" s="119"/>
      <c r="M882" s="119"/>
      <c r="N882" s="119"/>
      <c r="O882" s="119"/>
      <c r="P882" s="119"/>
      <c r="Q882" s="123"/>
    </row>
    <row r="883" spans="1:17" s="148" customFormat="1" ht="24.75" customHeight="1">
      <c r="A883" s="60" t="s">
        <v>103</v>
      </c>
      <c r="B883" s="14">
        <v>4</v>
      </c>
      <c r="C883" s="14">
        <v>4</v>
      </c>
      <c r="D883" s="14"/>
      <c r="E883" s="28"/>
      <c r="F883" s="28"/>
      <c r="G883" s="28"/>
      <c r="H883" s="47"/>
      <c r="I883" s="76"/>
      <c r="J883" s="76"/>
      <c r="K883" s="76"/>
      <c r="L883" s="76"/>
      <c r="M883" s="76"/>
      <c r="N883" s="76"/>
      <c r="O883" s="76"/>
      <c r="P883" s="76"/>
      <c r="Q883" s="123"/>
    </row>
    <row r="884" spans="1:17" s="148" customFormat="1" ht="24.75" customHeight="1">
      <c r="A884" s="53" t="s">
        <v>52</v>
      </c>
      <c r="B884" s="51">
        <v>19</v>
      </c>
      <c r="C884" s="51">
        <v>16</v>
      </c>
      <c r="D884" s="14"/>
      <c r="E884" s="28"/>
      <c r="F884" s="28"/>
      <c r="G884" s="28"/>
      <c r="H884" s="47"/>
      <c r="I884" s="119"/>
      <c r="J884" s="119"/>
      <c r="K884" s="119"/>
      <c r="L884" s="119"/>
      <c r="M884" s="119"/>
      <c r="N884" s="119"/>
      <c r="O884" s="119"/>
      <c r="P884" s="119"/>
      <c r="Q884" s="123"/>
    </row>
    <row r="885" spans="1:17" s="148" customFormat="1" ht="24.75" customHeight="1">
      <c r="A885" s="53" t="s">
        <v>154</v>
      </c>
      <c r="B885" s="51">
        <f>C885*1.35</f>
        <v>2.7</v>
      </c>
      <c r="C885" s="51">
        <v>2</v>
      </c>
      <c r="D885" s="67"/>
      <c r="E885" s="40"/>
      <c r="F885" s="40"/>
      <c r="G885" s="40"/>
      <c r="H885" s="67"/>
      <c r="I885" s="92"/>
      <c r="J885" s="92"/>
      <c r="K885" s="92"/>
      <c r="L885" s="92"/>
      <c r="M885" s="92"/>
      <c r="N885" s="92"/>
      <c r="O885" s="92"/>
      <c r="P885" s="92"/>
      <c r="Q885" s="123"/>
    </row>
    <row r="886" spans="1:19" s="148" customFormat="1" ht="24.75" customHeight="1">
      <c r="A886" s="53" t="s">
        <v>190</v>
      </c>
      <c r="B886" s="51">
        <v>0.1</v>
      </c>
      <c r="C886" s="51">
        <v>0.1</v>
      </c>
      <c r="D886" s="67"/>
      <c r="E886" s="40"/>
      <c r="F886" s="40"/>
      <c r="G886" s="40"/>
      <c r="H886" s="67"/>
      <c r="I886" s="92"/>
      <c r="J886" s="92"/>
      <c r="K886" s="92"/>
      <c r="L886" s="92"/>
      <c r="M886" s="92"/>
      <c r="N886" s="92"/>
      <c r="O886" s="92"/>
      <c r="P886" s="92"/>
      <c r="Q886" s="123"/>
      <c r="R886" s="181"/>
      <c r="S886" s="181"/>
    </row>
    <row r="887" spans="1:18" s="148" customFormat="1" ht="54.75" customHeight="1">
      <c r="A887" s="349" t="s">
        <v>356</v>
      </c>
      <c r="B887" s="349"/>
      <c r="C887" s="349"/>
      <c r="D887" s="68">
        <v>100</v>
      </c>
      <c r="E887" s="81">
        <v>14.2</v>
      </c>
      <c r="F887" s="81">
        <v>18.9</v>
      </c>
      <c r="G887" s="81">
        <v>7.1</v>
      </c>
      <c r="H887" s="70">
        <f>E887*4+F887*9+G887*4</f>
        <v>255.29999999999998</v>
      </c>
      <c r="I887" s="11">
        <v>1.3386363636363638</v>
      </c>
      <c r="J887" s="11">
        <v>0.07556818181818181</v>
      </c>
      <c r="K887" s="11">
        <v>0</v>
      </c>
      <c r="L887" s="11">
        <v>2.375</v>
      </c>
      <c r="M887" s="11">
        <v>24.635227272727274</v>
      </c>
      <c r="N887" s="11">
        <v>157.415</v>
      </c>
      <c r="O887" s="11">
        <v>39.425</v>
      </c>
      <c r="P887" s="11">
        <v>1.5390000000000001</v>
      </c>
      <c r="Q887" s="123"/>
      <c r="R887" s="148" t="s">
        <v>23</v>
      </c>
    </row>
    <row r="888" spans="1:19" s="148" customFormat="1" ht="24.75" customHeight="1">
      <c r="A888" s="52" t="s">
        <v>357</v>
      </c>
      <c r="B888" s="9">
        <f>C888*1.054</f>
        <v>104.346</v>
      </c>
      <c r="C888" s="164">
        <v>99</v>
      </c>
      <c r="D888" s="262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123"/>
      <c r="R888" s="23" t="s">
        <v>40</v>
      </c>
      <c r="S888" s="148">
        <f>D987+D947</f>
        <v>80</v>
      </c>
    </row>
    <row r="889" spans="1:19" s="148" customFormat="1" ht="24.75" customHeight="1">
      <c r="A889" s="224" t="s">
        <v>358</v>
      </c>
      <c r="B889" s="9">
        <f>C889*1.054</f>
        <v>104.346</v>
      </c>
      <c r="C889" s="48">
        <v>99</v>
      </c>
      <c r="D889" s="262"/>
      <c r="E889" s="87"/>
      <c r="F889" s="87"/>
      <c r="G889" s="87"/>
      <c r="H889" s="238"/>
      <c r="I889" s="11"/>
      <c r="J889" s="11"/>
      <c r="K889" s="11"/>
      <c r="L889" s="11"/>
      <c r="M889" s="11"/>
      <c r="N889" s="11"/>
      <c r="O889" s="11"/>
      <c r="P889" s="11"/>
      <c r="Q889" s="123"/>
      <c r="R889" s="24" t="s">
        <v>41</v>
      </c>
      <c r="S889" s="149">
        <f>B939++D985</f>
        <v>100</v>
      </c>
    </row>
    <row r="890" spans="1:19" s="148" customFormat="1" ht="24.75" customHeight="1">
      <c r="A890" s="69" t="s">
        <v>359</v>
      </c>
      <c r="B890" s="94"/>
      <c r="C890" s="164">
        <v>80</v>
      </c>
      <c r="D890" s="262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123"/>
      <c r="R890" s="24" t="s">
        <v>97</v>
      </c>
      <c r="S890" s="149">
        <f>+D941</f>
        <v>100</v>
      </c>
    </row>
    <row r="891" spans="1:19" s="148" customFormat="1" ht="24.75" customHeight="1">
      <c r="A891" s="111" t="s">
        <v>62</v>
      </c>
      <c r="B891" s="15">
        <f>C891*1.33</f>
        <v>26.6</v>
      </c>
      <c r="C891" s="15">
        <v>20</v>
      </c>
      <c r="D891" s="262"/>
      <c r="E891" s="40"/>
      <c r="F891" s="40"/>
      <c r="G891" s="40"/>
      <c r="H891" s="64"/>
      <c r="I891" s="114"/>
      <c r="J891" s="114"/>
      <c r="K891" s="114"/>
      <c r="L891" s="114"/>
      <c r="M891" s="114"/>
      <c r="N891" s="114"/>
      <c r="O891" s="114"/>
      <c r="P891" s="114"/>
      <c r="Q891" s="123"/>
      <c r="R891" s="25" t="s">
        <v>98</v>
      </c>
      <c r="S891" s="149">
        <f>C933+C981</f>
        <v>70</v>
      </c>
    </row>
    <row r="892" spans="1:18" s="148" customFormat="1" ht="24.75" customHeight="1">
      <c r="A892" s="111" t="s">
        <v>103</v>
      </c>
      <c r="B892" s="15">
        <v>4</v>
      </c>
      <c r="C892" s="15">
        <v>4</v>
      </c>
      <c r="D892" s="262"/>
      <c r="E892" s="40"/>
      <c r="F892" s="40"/>
      <c r="G892" s="40"/>
      <c r="H892" s="64"/>
      <c r="I892" s="114"/>
      <c r="J892" s="114"/>
      <c r="K892" s="114"/>
      <c r="L892" s="114"/>
      <c r="M892" s="114"/>
      <c r="N892" s="114"/>
      <c r="O892" s="114"/>
      <c r="P892" s="114"/>
      <c r="Q892" s="123"/>
      <c r="R892" s="25" t="s">
        <v>184</v>
      </c>
    </row>
    <row r="893" spans="1:19" s="148" customFormat="1" ht="24.75" customHeight="1">
      <c r="A893" s="111" t="s">
        <v>255</v>
      </c>
      <c r="B893" s="15"/>
      <c r="C893" s="15">
        <v>10</v>
      </c>
      <c r="D893" s="262"/>
      <c r="E893" s="40"/>
      <c r="F893" s="40"/>
      <c r="G893" s="40"/>
      <c r="H893" s="64"/>
      <c r="I893" s="114"/>
      <c r="J893" s="114"/>
      <c r="K893" s="114"/>
      <c r="L893" s="114"/>
      <c r="M893" s="114"/>
      <c r="N893" s="114"/>
      <c r="O893" s="114"/>
      <c r="P893" s="114"/>
      <c r="Q893" s="123"/>
      <c r="R893" s="24" t="s">
        <v>29</v>
      </c>
      <c r="S893" s="149">
        <f>C950+C968</f>
        <v>122</v>
      </c>
    </row>
    <row r="894" spans="1:20" s="148" customFormat="1" ht="24.75" customHeight="1">
      <c r="A894" s="53" t="s">
        <v>77</v>
      </c>
      <c r="B894" s="14">
        <v>16</v>
      </c>
      <c r="C894" s="14">
        <v>15</v>
      </c>
      <c r="D894" s="262"/>
      <c r="E894" s="40"/>
      <c r="F894" s="40"/>
      <c r="G894" s="40"/>
      <c r="H894" s="64"/>
      <c r="I894" s="114"/>
      <c r="J894" s="114"/>
      <c r="K894" s="114"/>
      <c r="L894" s="114"/>
      <c r="M894" s="114"/>
      <c r="N894" s="114"/>
      <c r="O894" s="114"/>
      <c r="P894" s="114"/>
      <c r="Q894" s="123"/>
      <c r="R894" s="24" t="s">
        <v>31</v>
      </c>
      <c r="S894" s="149">
        <f>C955+C957+C960+C966+C972+C975</f>
        <v>45</v>
      </c>
      <c r="T894" s="181"/>
    </row>
    <row r="895" spans="1:19" s="148" customFormat="1" ht="24.75" customHeight="1">
      <c r="A895" s="53" t="s">
        <v>91</v>
      </c>
      <c r="B895" s="14">
        <v>2</v>
      </c>
      <c r="C895" s="14">
        <v>2</v>
      </c>
      <c r="D895" s="262"/>
      <c r="E895" s="40"/>
      <c r="F895" s="40"/>
      <c r="G895" s="40"/>
      <c r="H895" s="64"/>
      <c r="I895" s="114"/>
      <c r="J895" s="114"/>
      <c r="K895" s="114"/>
      <c r="L895" s="114"/>
      <c r="M895" s="114"/>
      <c r="N895" s="114"/>
      <c r="O895" s="114"/>
      <c r="P895" s="114"/>
      <c r="Q895" s="123"/>
      <c r="R895" s="24" t="s">
        <v>28</v>
      </c>
      <c r="S895" s="179"/>
    </row>
    <row r="896" spans="1:19" s="148" customFormat="1" ht="24.75" customHeight="1">
      <c r="A896" s="356" t="s">
        <v>317</v>
      </c>
      <c r="B896" s="357"/>
      <c r="C896" s="357"/>
      <c r="D896" s="357"/>
      <c r="E896" s="357"/>
      <c r="F896" s="357"/>
      <c r="G896" s="357"/>
      <c r="H896" s="357"/>
      <c r="I896" s="357"/>
      <c r="J896" s="357"/>
      <c r="K896" s="357"/>
      <c r="L896" s="357"/>
      <c r="M896" s="357"/>
      <c r="N896" s="357"/>
      <c r="O896" s="357"/>
      <c r="P896" s="358"/>
      <c r="Q896" s="123"/>
      <c r="R896" s="24" t="s">
        <v>32</v>
      </c>
      <c r="S896" s="179"/>
    </row>
    <row r="897" spans="1:19" s="148" customFormat="1" ht="24.75" customHeight="1">
      <c r="A897" s="312" t="s">
        <v>384</v>
      </c>
      <c r="B897" s="312"/>
      <c r="C897" s="312"/>
      <c r="D897" s="300">
        <v>100</v>
      </c>
      <c r="E897" s="10">
        <v>17.6</v>
      </c>
      <c r="F897" s="10">
        <v>13.5</v>
      </c>
      <c r="G897" s="10">
        <v>18.2</v>
      </c>
      <c r="H897" s="8">
        <f>E897*4+F897*9+G897*4</f>
        <v>264.7</v>
      </c>
      <c r="I897" s="11">
        <v>0.9</v>
      </c>
      <c r="J897" s="11">
        <v>0.06</v>
      </c>
      <c r="K897" s="11">
        <v>0.08</v>
      </c>
      <c r="L897" s="11">
        <v>2.81</v>
      </c>
      <c r="M897" s="11">
        <v>23.16</v>
      </c>
      <c r="N897" s="11">
        <v>133.8</v>
      </c>
      <c r="O897" s="11">
        <v>17.13</v>
      </c>
      <c r="P897" s="11">
        <v>1.56</v>
      </c>
      <c r="Q897" s="123"/>
      <c r="R897" s="24" t="s">
        <v>83</v>
      </c>
      <c r="S897" s="148">
        <f>D984</f>
        <v>200</v>
      </c>
    </row>
    <row r="898" spans="1:20" s="181" customFormat="1" ht="24.75" customHeight="1">
      <c r="A898" s="52" t="s">
        <v>385</v>
      </c>
      <c r="B898" s="18">
        <f>C898*1.62</f>
        <v>119.88000000000001</v>
      </c>
      <c r="C898" s="22">
        <v>74</v>
      </c>
      <c r="D898" s="14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180"/>
      <c r="R898" s="24" t="s">
        <v>27</v>
      </c>
      <c r="S898" s="149">
        <f>C936+C945</f>
        <v>18</v>
      </c>
      <c r="T898" s="148"/>
    </row>
    <row r="899" spans="1:18" s="148" customFormat="1" ht="24.75" customHeight="1">
      <c r="A899" s="224" t="s">
        <v>386</v>
      </c>
      <c r="B899" s="18">
        <f>C898</f>
        <v>74</v>
      </c>
      <c r="C899" s="22">
        <f>C898</f>
        <v>74</v>
      </c>
      <c r="D899" s="14"/>
      <c r="E899" s="28"/>
      <c r="F899" s="28"/>
      <c r="G899" s="28"/>
      <c r="H899" s="14"/>
      <c r="I899" s="46"/>
      <c r="J899" s="46"/>
      <c r="K899" s="46"/>
      <c r="L899" s="46"/>
      <c r="M899" s="46"/>
      <c r="N899" s="46"/>
      <c r="O899" s="46"/>
      <c r="P899" s="46"/>
      <c r="Q899" s="123"/>
      <c r="R899" s="24" t="s">
        <v>33</v>
      </c>
    </row>
    <row r="900" spans="1:18" s="148" customFormat="1" ht="24.75" customHeight="1">
      <c r="A900" s="224" t="s">
        <v>387</v>
      </c>
      <c r="B900" s="9">
        <f>C900*1.37</f>
        <v>101.38000000000001</v>
      </c>
      <c r="C900" s="48">
        <v>74</v>
      </c>
      <c r="D900" s="238"/>
      <c r="E900" s="87"/>
      <c r="F900" s="87"/>
      <c r="G900" s="87"/>
      <c r="H900" s="238"/>
      <c r="I900" s="11"/>
      <c r="J900" s="11"/>
      <c r="K900" s="11"/>
      <c r="L900" s="11"/>
      <c r="M900" s="11"/>
      <c r="N900" s="11"/>
      <c r="O900" s="11"/>
      <c r="P900" s="11"/>
      <c r="Q900" s="123"/>
      <c r="R900" s="23" t="s">
        <v>185</v>
      </c>
    </row>
    <row r="901" spans="1:19" s="148" customFormat="1" ht="24.75" customHeight="1">
      <c r="A901" s="84" t="s">
        <v>52</v>
      </c>
      <c r="B901" s="12">
        <v>18</v>
      </c>
      <c r="C901" s="12">
        <v>18</v>
      </c>
      <c r="D901" s="14"/>
      <c r="E901" s="28"/>
      <c r="F901" s="28"/>
      <c r="G901" s="28"/>
      <c r="H901" s="14"/>
      <c r="I901" s="303"/>
      <c r="J901" s="303"/>
      <c r="K901" s="303"/>
      <c r="L901" s="303"/>
      <c r="M901" s="303"/>
      <c r="N901" s="303"/>
      <c r="O901" s="303"/>
      <c r="P901" s="303"/>
      <c r="Q901" s="123"/>
      <c r="R901" s="24" t="s">
        <v>34</v>
      </c>
      <c r="S901" s="148">
        <f>C944</f>
        <v>0.5</v>
      </c>
    </row>
    <row r="902" spans="1:19" s="148" customFormat="1" ht="24.75" customHeight="1">
      <c r="A902" s="78" t="s">
        <v>62</v>
      </c>
      <c r="B902" s="21">
        <f>C902*1.19</f>
        <v>7.14</v>
      </c>
      <c r="C902" s="22">
        <v>6</v>
      </c>
      <c r="D902" s="14"/>
      <c r="E902" s="28"/>
      <c r="F902" s="28"/>
      <c r="G902" s="28"/>
      <c r="H902" s="14"/>
      <c r="I902" s="303"/>
      <c r="J902" s="303"/>
      <c r="K902" s="303"/>
      <c r="L902" s="303"/>
      <c r="M902" s="303"/>
      <c r="N902" s="303"/>
      <c r="O902" s="303"/>
      <c r="P902" s="303"/>
      <c r="Q902" s="123"/>
      <c r="R902" s="24" t="s">
        <v>99</v>
      </c>
      <c r="S902" s="192">
        <f>C962</f>
        <v>16</v>
      </c>
    </row>
    <row r="903" spans="1:18" s="148" customFormat="1" ht="24.75" customHeight="1">
      <c r="A903" s="65" t="s">
        <v>388</v>
      </c>
      <c r="B903" s="14">
        <v>16</v>
      </c>
      <c r="C903" s="47">
        <v>16</v>
      </c>
      <c r="D903" s="14"/>
      <c r="E903" s="28"/>
      <c r="F903" s="28"/>
      <c r="G903" s="28"/>
      <c r="H903" s="14"/>
      <c r="I903" s="303"/>
      <c r="J903" s="303"/>
      <c r="K903" s="303"/>
      <c r="L903" s="303"/>
      <c r="M903" s="303"/>
      <c r="N903" s="303"/>
      <c r="O903" s="303"/>
      <c r="P903" s="303"/>
      <c r="Q903" s="123"/>
      <c r="R903" s="23" t="s">
        <v>84</v>
      </c>
    </row>
    <row r="904" spans="1:20" s="148" customFormat="1" ht="24.75" customHeight="1">
      <c r="A904" s="7" t="s">
        <v>89</v>
      </c>
      <c r="B904" s="112">
        <v>4</v>
      </c>
      <c r="C904" s="112">
        <v>4</v>
      </c>
      <c r="D904" s="14"/>
      <c r="E904" s="40"/>
      <c r="F904" s="28"/>
      <c r="G904" s="28"/>
      <c r="H904" s="14"/>
      <c r="I904" s="303"/>
      <c r="J904" s="303"/>
      <c r="K904" s="303"/>
      <c r="L904" s="303"/>
      <c r="M904" s="303"/>
      <c r="N904" s="303"/>
      <c r="O904" s="303"/>
      <c r="P904" s="303"/>
      <c r="Q904" s="123"/>
      <c r="R904" s="23" t="s">
        <v>85</v>
      </c>
      <c r="S904" s="149">
        <f>C978</f>
        <v>100</v>
      </c>
      <c r="T904" s="181"/>
    </row>
    <row r="905" spans="1:19" s="148" customFormat="1" ht="24.75" customHeight="1">
      <c r="A905" s="7" t="s">
        <v>257</v>
      </c>
      <c r="B905" s="112">
        <v>4</v>
      </c>
      <c r="C905" s="112">
        <v>4</v>
      </c>
      <c r="D905" s="14"/>
      <c r="E905" s="40"/>
      <c r="F905" s="28"/>
      <c r="G905" s="28"/>
      <c r="H905" s="14"/>
      <c r="I905" s="303"/>
      <c r="J905" s="303"/>
      <c r="K905" s="303"/>
      <c r="L905" s="303"/>
      <c r="M905" s="303"/>
      <c r="N905" s="303"/>
      <c r="O905" s="303"/>
      <c r="P905" s="303"/>
      <c r="Q905" s="123"/>
      <c r="R905" s="24" t="s">
        <v>35</v>
      </c>
      <c r="S905" s="149"/>
    </row>
    <row r="906" spans="1:19" s="148" customFormat="1" ht="24.75" customHeight="1">
      <c r="A906" s="7" t="s">
        <v>91</v>
      </c>
      <c r="B906" s="306">
        <v>4</v>
      </c>
      <c r="C906" s="306">
        <v>4</v>
      </c>
      <c r="D906" s="14"/>
      <c r="E906" s="28"/>
      <c r="F906" s="28"/>
      <c r="G906" s="28"/>
      <c r="H906" s="14"/>
      <c r="I906" s="303"/>
      <c r="J906" s="303"/>
      <c r="K906" s="303"/>
      <c r="L906" s="303"/>
      <c r="M906" s="303"/>
      <c r="N906" s="303"/>
      <c r="O906" s="303"/>
      <c r="P906" s="303"/>
      <c r="Q906" s="123"/>
      <c r="R906" s="26" t="s">
        <v>211</v>
      </c>
      <c r="S906" s="148">
        <f>C934+C946</f>
        <v>290</v>
      </c>
    </row>
    <row r="907" spans="1:18" s="148" customFormat="1" ht="24.75" customHeight="1">
      <c r="A907" s="308" t="s">
        <v>199</v>
      </c>
      <c r="B907" s="308"/>
      <c r="C907" s="308"/>
      <c r="D907" s="143">
        <v>180</v>
      </c>
      <c r="E907" s="10">
        <v>4.32</v>
      </c>
      <c r="F907" s="10">
        <v>6.975</v>
      </c>
      <c r="G907" s="10">
        <v>14.039999999999997</v>
      </c>
      <c r="H907" s="8">
        <f>E907*4+F907*9+G907*4</f>
        <v>136.215</v>
      </c>
      <c r="I907" s="11">
        <v>67</v>
      </c>
      <c r="J907" s="11">
        <v>0.06</v>
      </c>
      <c r="K907" s="11">
        <v>0</v>
      </c>
      <c r="L907" s="11">
        <v>0.44399999999999995</v>
      </c>
      <c r="M907" s="11">
        <v>102.696</v>
      </c>
      <c r="N907" s="11">
        <v>4.212</v>
      </c>
      <c r="O907" s="11">
        <v>3.8040000000000007</v>
      </c>
      <c r="P907" s="11">
        <v>1.512</v>
      </c>
      <c r="Q907" s="123">
        <v>9</v>
      </c>
      <c r="R907" s="26" t="s">
        <v>212</v>
      </c>
    </row>
    <row r="908" spans="1:42" s="181" customFormat="1" ht="24.75" customHeight="1">
      <c r="A908" s="53" t="s">
        <v>68</v>
      </c>
      <c r="B908" s="20">
        <f>C908*1.25</f>
        <v>262.5</v>
      </c>
      <c r="C908" s="55">
        <v>210</v>
      </c>
      <c r="D908" s="14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180"/>
      <c r="R908" s="23" t="s">
        <v>36</v>
      </c>
      <c r="S908" s="149"/>
      <c r="AD908" s="148"/>
      <c r="AE908" s="148"/>
      <c r="AF908" s="148"/>
      <c r="AG908" s="148"/>
      <c r="AH908" s="148"/>
      <c r="AI908" s="148"/>
      <c r="AJ908" s="148"/>
      <c r="AK908" s="148"/>
      <c r="AL908" s="148"/>
      <c r="AM908" s="148"/>
      <c r="AN908" s="148"/>
      <c r="AO908" s="148"/>
      <c r="AP908" s="148"/>
    </row>
    <row r="909" spans="1:19" s="148" customFormat="1" ht="24.75" customHeight="1">
      <c r="A909" s="53" t="s">
        <v>61</v>
      </c>
      <c r="B909" s="45">
        <f>C909*1.25</f>
        <v>12.5</v>
      </c>
      <c r="C909" s="55">
        <v>10</v>
      </c>
      <c r="D909" s="14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123"/>
      <c r="R909" s="23" t="s">
        <v>37</v>
      </c>
      <c r="S909" s="149">
        <f>C974</f>
        <v>5</v>
      </c>
    </row>
    <row r="910" spans="1:18" s="148" customFormat="1" ht="24.75" customHeight="1">
      <c r="A910" s="7" t="s">
        <v>53</v>
      </c>
      <c r="B910" s="45">
        <f>C910*1.33</f>
        <v>13.3</v>
      </c>
      <c r="C910" s="55">
        <v>10</v>
      </c>
      <c r="D910" s="14"/>
      <c r="E910" s="28"/>
      <c r="F910" s="28"/>
      <c r="G910" s="28"/>
      <c r="H910" s="47"/>
      <c r="I910" s="90"/>
      <c r="J910" s="90"/>
      <c r="K910" s="90"/>
      <c r="L910" s="90"/>
      <c r="M910" s="90"/>
      <c r="N910" s="90"/>
      <c r="O910" s="90"/>
      <c r="P910" s="90"/>
      <c r="Q910" s="123"/>
      <c r="R910" s="24" t="s">
        <v>100</v>
      </c>
    </row>
    <row r="911" spans="1:19" s="148" customFormat="1" ht="54.75" customHeight="1">
      <c r="A911" s="120" t="s">
        <v>156</v>
      </c>
      <c r="B911" s="28">
        <v>3.6</v>
      </c>
      <c r="C911" s="28">
        <v>3.6</v>
      </c>
      <c r="D911" s="14"/>
      <c r="E911" s="28"/>
      <c r="F911" s="28"/>
      <c r="G911" s="28"/>
      <c r="H911" s="47"/>
      <c r="I911" s="90"/>
      <c r="J911" s="90"/>
      <c r="K911" s="90"/>
      <c r="L911" s="90"/>
      <c r="M911" s="90"/>
      <c r="N911" s="90"/>
      <c r="O911" s="90"/>
      <c r="P911" s="90"/>
      <c r="Q911" s="123"/>
      <c r="R911" s="23" t="s">
        <v>38</v>
      </c>
      <c r="S911" s="149">
        <f>C937++C940+C973+C979+C983</f>
        <v>31</v>
      </c>
    </row>
    <row r="912" spans="1:42" s="181" customFormat="1" ht="24.75" customHeight="1">
      <c r="A912" s="7" t="s">
        <v>62</v>
      </c>
      <c r="B912" s="48">
        <f>C912*1.19</f>
        <v>8.33</v>
      </c>
      <c r="C912" s="20">
        <v>7</v>
      </c>
      <c r="D912" s="14"/>
      <c r="E912" s="28"/>
      <c r="F912" s="28"/>
      <c r="G912" s="28"/>
      <c r="H912" s="47"/>
      <c r="I912" s="90"/>
      <c r="J912" s="90"/>
      <c r="K912" s="90"/>
      <c r="L912" s="90"/>
      <c r="M912" s="90"/>
      <c r="N912" s="90"/>
      <c r="O912" s="90"/>
      <c r="P912" s="90"/>
      <c r="Q912" s="180"/>
      <c r="R912" s="23" t="s">
        <v>30</v>
      </c>
      <c r="S912" s="149">
        <f>C959</f>
        <v>5</v>
      </c>
      <c r="T912" s="148"/>
      <c r="AD912" s="148"/>
      <c r="AE912" s="148"/>
      <c r="AF912" s="148"/>
      <c r="AG912" s="148"/>
      <c r="AH912" s="148"/>
      <c r="AI912" s="148"/>
      <c r="AJ912" s="148"/>
      <c r="AK912" s="148"/>
      <c r="AL912" s="148"/>
      <c r="AM912" s="148"/>
      <c r="AN912" s="148"/>
      <c r="AO912" s="148"/>
      <c r="AP912" s="148"/>
    </row>
    <row r="913" spans="1:19" s="148" customFormat="1" ht="24.75" customHeight="1">
      <c r="A913" s="7" t="s">
        <v>67</v>
      </c>
      <c r="B913" s="28">
        <v>3.6</v>
      </c>
      <c r="C913" s="28">
        <v>3.6</v>
      </c>
      <c r="D913" s="14"/>
      <c r="E913" s="28"/>
      <c r="F913" s="28"/>
      <c r="G913" s="28"/>
      <c r="H913" s="47"/>
      <c r="I913" s="90"/>
      <c r="J913" s="90"/>
      <c r="K913" s="90"/>
      <c r="L913" s="90"/>
      <c r="M913" s="90"/>
      <c r="N913" s="90"/>
      <c r="O913" s="90"/>
      <c r="P913" s="90"/>
      <c r="Q913" s="123"/>
      <c r="R913" s="24" t="s">
        <v>39</v>
      </c>
      <c r="S913" s="149">
        <f>C958</f>
        <v>20</v>
      </c>
    </row>
    <row r="914" spans="1:18" s="148" customFormat="1" ht="24.75" customHeight="1">
      <c r="A914" s="78" t="s">
        <v>54</v>
      </c>
      <c r="B914" s="94">
        <v>7</v>
      </c>
      <c r="C914" s="22">
        <v>7</v>
      </c>
      <c r="D914" s="14"/>
      <c r="E914" s="28"/>
      <c r="F914" s="28"/>
      <c r="G914" s="28"/>
      <c r="H914" s="14"/>
      <c r="I914" s="264"/>
      <c r="J914" s="264"/>
      <c r="K914" s="264"/>
      <c r="L914" s="264"/>
      <c r="M914" s="264"/>
      <c r="N914" s="264"/>
      <c r="O914" s="264"/>
      <c r="P914" s="264"/>
      <c r="Q914" s="123"/>
      <c r="R914" s="96" t="s">
        <v>162</v>
      </c>
    </row>
    <row r="915" spans="1:19" s="148" customFormat="1" ht="24.75" customHeight="1" thickBot="1">
      <c r="A915" s="60" t="s">
        <v>48</v>
      </c>
      <c r="B915" s="47">
        <v>2</v>
      </c>
      <c r="C915" s="47">
        <v>2</v>
      </c>
      <c r="D915" s="14"/>
      <c r="E915" s="28"/>
      <c r="F915" s="28"/>
      <c r="G915" s="28"/>
      <c r="H915" s="47"/>
      <c r="I915" s="90"/>
      <c r="J915" s="90"/>
      <c r="K915" s="90"/>
      <c r="L915" s="90"/>
      <c r="M915" s="90"/>
      <c r="N915" s="90"/>
      <c r="O915" s="90"/>
      <c r="P915" s="90"/>
      <c r="Q915" s="123"/>
      <c r="R915" s="97" t="s">
        <v>141</v>
      </c>
      <c r="S915" s="148">
        <v>3</v>
      </c>
    </row>
    <row r="916" spans="1:19" s="148" customFormat="1" ht="24.75" customHeight="1">
      <c r="A916" s="346" t="s">
        <v>317</v>
      </c>
      <c r="B916" s="346"/>
      <c r="C916" s="346"/>
      <c r="D916" s="346"/>
      <c r="E916" s="346"/>
      <c r="F916" s="346"/>
      <c r="G916" s="346"/>
      <c r="H916" s="346"/>
      <c r="I916" s="346"/>
      <c r="J916" s="346"/>
      <c r="K916" s="346"/>
      <c r="L916" s="346"/>
      <c r="M916" s="346"/>
      <c r="N916" s="346"/>
      <c r="O916" s="346"/>
      <c r="P916" s="346"/>
      <c r="Q916" s="123"/>
      <c r="R916" s="32" t="s">
        <v>187</v>
      </c>
      <c r="S916" s="32">
        <v>0</v>
      </c>
    </row>
    <row r="917" spans="1:42" s="148" customFormat="1" ht="24.75" customHeight="1">
      <c r="A917" s="307" t="s">
        <v>239</v>
      </c>
      <c r="B917" s="307"/>
      <c r="C917" s="307"/>
      <c r="D917" s="143">
        <v>180</v>
      </c>
      <c r="E917" s="10">
        <v>3.1</v>
      </c>
      <c r="F917" s="10">
        <v>2.9</v>
      </c>
      <c r="G917" s="10">
        <v>38.7</v>
      </c>
      <c r="H917" s="8">
        <f>E917*4+F917*9+G917*4</f>
        <v>193.3</v>
      </c>
      <c r="I917" s="11">
        <v>0</v>
      </c>
      <c r="J917" s="11">
        <v>0.06</v>
      </c>
      <c r="K917" s="11">
        <v>0.12</v>
      </c>
      <c r="L917" s="11">
        <v>0.97</v>
      </c>
      <c r="M917" s="11">
        <v>21.91</v>
      </c>
      <c r="N917" s="11">
        <v>58.29</v>
      </c>
      <c r="O917" s="11">
        <v>8.22</v>
      </c>
      <c r="P917" s="11">
        <v>0.85</v>
      </c>
      <c r="Q917" s="123"/>
      <c r="AD917" s="181"/>
      <c r="AE917" s="181"/>
      <c r="AF917" s="181"/>
      <c r="AG917" s="181"/>
      <c r="AH917" s="181"/>
      <c r="AI917" s="181"/>
      <c r="AJ917" s="181"/>
      <c r="AK917" s="181"/>
      <c r="AL917" s="181"/>
      <c r="AM917" s="181"/>
      <c r="AN917" s="181"/>
      <c r="AO917" s="181"/>
      <c r="AP917" s="181"/>
    </row>
    <row r="918" spans="1:17" s="148" customFormat="1" ht="24.75" customHeight="1">
      <c r="A918" s="53" t="s">
        <v>71</v>
      </c>
      <c r="B918" s="48">
        <v>63</v>
      </c>
      <c r="C918" s="48">
        <v>63</v>
      </c>
      <c r="D918" s="6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123"/>
    </row>
    <row r="919" spans="1:17" s="148" customFormat="1" ht="24.75" customHeight="1">
      <c r="A919" s="60" t="s">
        <v>103</v>
      </c>
      <c r="B919" s="47">
        <v>4</v>
      </c>
      <c r="C919" s="47">
        <v>4</v>
      </c>
      <c r="D919" s="67"/>
      <c r="E919" s="28"/>
      <c r="F919" s="28"/>
      <c r="G919" s="28"/>
      <c r="H919" s="47"/>
      <c r="I919" s="46"/>
      <c r="J919" s="46"/>
      <c r="K919" s="46"/>
      <c r="L919" s="46"/>
      <c r="M919" s="46"/>
      <c r="N919" s="46"/>
      <c r="O919" s="46"/>
      <c r="P919" s="46"/>
      <c r="Q919" s="123"/>
    </row>
    <row r="920" spans="1:17" s="148" customFormat="1" ht="24.75" customHeight="1">
      <c r="A920" s="322" t="s">
        <v>285</v>
      </c>
      <c r="B920" s="322"/>
      <c r="C920" s="322"/>
      <c r="D920" s="240">
        <v>200</v>
      </c>
      <c r="E920" s="72">
        <v>0.7</v>
      </c>
      <c r="F920" s="72">
        <v>0</v>
      </c>
      <c r="G920" s="72">
        <v>28</v>
      </c>
      <c r="H920" s="8">
        <f>E920*4+F920*9+G920*4</f>
        <v>114.8</v>
      </c>
      <c r="I920" s="11">
        <v>0.23</v>
      </c>
      <c r="J920" s="11">
        <v>0</v>
      </c>
      <c r="K920" s="11">
        <v>0</v>
      </c>
      <c r="L920" s="11">
        <v>0</v>
      </c>
      <c r="M920" s="11">
        <v>23</v>
      </c>
      <c r="N920" s="11">
        <v>16.71</v>
      </c>
      <c r="O920" s="11">
        <v>2.37</v>
      </c>
      <c r="P920" s="11">
        <v>0.45</v>
      </c>
      <c r="Q920" s="123"/>
    </row>
    <row r="921" spans="1:42" s="148" customFormat="1" ht="24.75" customHeight="1">
      <c r="A921" s="60" t="s">
        <v>70</v>
      </c>
      <c r="B921" s="14">
        <v>20</v>
      </c>
      <c r="C921" s="14">
        <v>20</v>
      </c>
      <c r="D921" s="14"/>
      <c r="E921" s="28"/>
      <c r="F921" s="28"/>
      <c r="G921" s="28"/>
      <c r="H921" s="14"/>
      <c r="I921" s="76"/>
      <c r="J921" s="76"/>
      <c r="K921" s="76"/>
      <c r="L921" s="76"/>
      <c r="M921" s="76"/>
      <c r="N921" s="76"/>
      <c r="O921" s="76"/>
      <c r="P921" s="76"/>
      <c r="Q921" s="205"/>
      <c r="AD921" s="181"/>
      <c r="AE921" s="181"/>
      <c r="AF921" s="181"/>
      <c r="AG921" s="181"/>
      <c r="AH921" s="181"/>
      <c r="AI921" s="181"/>
      <c r="AJ921" s="181"/>
      <c r="AK921" s="181"/>
      <c r="AL921" s="181"/>
      <c r="AM921" s="181"/>
      <c r="AN921" s="181"/>
      <c r="AO921" s="181"/>
      <c r="AP921" s="181"/>
    </row>
    <row r="922" spans="1:17" s="148" customFormat="1" ht="24.75" customHeight="1">
      <c r="A922" s="65" t="s">
        <v>48</v>
      </c>
      <c r="B922" s="67">
        <v>15</v>
      </c>
      <c r="C922" s="67">
        <v>15</v>
      </c>
      <c r="D922" s="6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123"/>
    </row>
    <row r="923" spans="1:17" s="148" customFormat="1" ht="24.75" customHeight="1">
      <c r="A923" s="312" t="s">
        <v>308</v>
      </c>
      <c r="B923" s="312"/>
      <c r="C923" s="312"/>
      <c r="D923" s="240">
        <v>170</v>
      </c>
      <c r="E923" s="72">
        <v>0.07727272727272727</v>
      </c>
      <c r="F923" s="72">
        <v>0</v>
      </c>
      <c r="G923" s="72">
        <v>11</v>
      </c>
      <c r="H923" s="70">
        <f>E923*4+F923*9+G923*4</f>
        <v>44.30909090909091</v>
      </c>
      <c r="I923" s="11">
        <v>19.318181818181817</v>
      </c>
      <c r="J923" s="11">
        <v>1.1590909090909092</v>
      </c>
      <c r="K923" s="11">
        <v>0</v>
      </c>
      <c r="L923" s="11">
        <v>0</v>
      </c>
      <c r="M923" s="11">
        <v>53.31818181818182</v>
      </c>
      <c r="N923" s="11">
        <v>78.81818181818181</v>
      </c>
      <c r="O923" s="11">
        <v>27.045454545454547</v>
      </c>
      <c r="P923" s="11">
        <v>1.4681818181818183</v>
      </c>
      <c r="Q923" s="183"/>
    </row>
    <row r="924" spans="1:17" s="148" customFormat="1" ht="24.75" customHeight="1">
      <c r="A924" s="308" t="s">
        <v>127</v>
      </c>
      <c r="B924" s="308"/>
      <c r="C924" s="308"/>
      <c r="D924" s="143">
        <v>40</v>
      </c>
      <c r="E924" s="10">
        <v>3.04</v>
      </c>
      <c r="F924" s="10">
        <v>0.32</v>
      </c>
      <c r="G924" s="10">
        <v>19.68</v>
      </c>
      <c r="H924" s="8">
        <v>94</v>
      </c>
      <c r="I924" s="11">
        <v>0</v>
      </c>
      <c r="J924" s="11">
        <v>0.044000000000000004</v>
      </c>
      <c r="K924" s="11">
        <v>0</v>
      </c>
      <c r="L924" s="11">
        <v>0.44</v>
      </c>
      <c r="M924" s="11">
        <v>8</v>
      </c>
      <c r="N924" s="11">
        <v>26</v>
      </c>
      <c r="O924" s="11">
        <v>5.6</v>
      </c>
      <c r="P924" s="11">
        <v>0.44</v>
      </c>
      <c r="Q924" s="123"/>
    </row>
    <row r="925" spans="1:17" s="148" customFormat="1" ht="24.75" customHeight="1">
      <c r="A925" s="307" t="s">
        <v>119</v>
      </c>
      <c r="B925" s="307"/>
      <c r="C925" s="307"/>
      <c r="D925" s="143">
        <v>40</v>
      </c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23"/>
    </row>
    <row r="926" spans="1:17" s="148" customFormat="1" ht="24.75" customHeight="1">
      <c r="A926" s="307" t="s">
        <v>40</v>
      </c>
      <c r="B926" s="310"/>
      <c r="C926" s="310"/>
      <c r="D926" s="143">
        <v>40</v>
      </c>
      <c r="E926" s="10">
        <v>2.64</v>
      </c>
      <c r="F926" s="10">
        <v>0.47999999999999987</v>
      </c>
      <c r="G926" s="10">
        <v>13.359999999999996</v>
      </c>
      <c r="H926" s="8">
        <v>68.31999999999998</v>
      </c>
      <c r="I926" s="11">
        <v>0</v>
      </c>
      <c r="J926" s="11">
        <v>0.06666666666666668</v>
      </c>
      <c r="K926" s="11">
        <v>0</v>
      </c>
      <c r="L926" s="11">
        <v>0.64</v>
      </c>
      <c r="M926" s="11">
        <v>14</v>
      </c>
      <c r="N926" s="11">
        <v>62</v>
      </c>
      <c r="O926" s="11">
        <v>16.4</v>
      </c>
      <c r="P926" s="11">
        <v>0.52</v>
      </c>
      <c r="Q926" s="123"/>
    </row>
    <row r="927" spans="1:17" s="148" customFormat="1" ht="24.75" customHeight="1">
      <c r="A927" s="325" t="s">
        <v>26</v>
      </c>
      <c r="B927" s="326"/>
      <c r="C927" s="326"/>
      <c r="D927" s="326"/>
      <c r="E927" s="30">
        <f aca="true" t="shared" si="35" ref="E927:P927">E847+E868</f>
        <v>66.09727272727272</v>
      </c>
      <c r="F927" s="30">
        <f t="shared" si="35"/>
        <v>70.05499999999999</v>
      </c>
      <c r="G927" s="30">
        <f t="shared" si="35"/>
        <v>192.78</v>
      </c>
      <c r="H927" s="30">
        <f t="shared" si="35"/>
        <v>1667.4440909090908</v>
      </c>
      <c r="I927" s="30">
        <f t="shared" si="35"/>
        <v>93.91681818181819</v>
      </c>
      <c r="J927" s="44">
        <f t="shared" si="35"/>
        <v>2.0148257575757578</v>
      </c>
      <c r="K927" s="44">
        <f t="shared" si="35"/>
        <v>0.634</v>
      </c>
      <c r="L927" s="44">
        <f t="shared" si="35"/>
        <v>8.001</v>
      </c>
      <c r="M927" s="30">
        <f t="shared" si="35"/>
        <v>724.3594090909091</v>
      </c>
      <c r="N927" s="30">
        <f t="shared" si="35"/>
        <v>889.4451818181818</v>
      </c>
      <c r="O927" s="30">
        <f t="shared" si="35"/>
        <v>220.33945454545454</v>
      </c>
      <c r="P927" s="30">
        <f t="shared" si="35"/>
        <v>13.660681818181818</v>
      </c>
      <c r="Q927" s="123"/>
    </row>
    <row r="928" spans="1:17" s="148" customFormat="1" ht="24.75" customHeight="1">
      <c r="A928" s="329" t="s">
        <v>23</v>
      </c>
      <c r="B928" s="329"/>
      <c r="C928" s="329"/>
      <c r="D928" s="329"/>
      <c r="E928" s="329"/>
      <c r="F928" s="329"/>
      <c r="G928" s="329"/>
      <c r="H928" s="329"/>
      <c r="I928" s="329"/>
      <c r="J928" s="329"/>
      <c r="K928" s="329"/>
      <c r="L928" s="329"/>
      <c r="M928" s="329"/>
      <c r="N928" s="329"/>
      <c r="O928" s="329"/>
      <c r="P928" s="329"/>
      <c r="Q928" s="123"/>
    </row>
    <row r="929" spans="1:17" s="148" customFormat="1" ht="24.75" customHeight="1">
      <c r="A929" s="311" t="s">
        <v>1</v>
      </c>
      <c r="B929" s="319" t="s">
        <v>2</v>
      </c>
      <c r="C929" s="319" t="s">
        <v>3</v>
      </c>
      <c r="D929" s="334" t="s">
        <v>4</v>
      </c>
      <c r="E929" s="334"/>
      <c r="F929" s="334"/>
      <c r="G929" s="334"/>
      <c r="H929" s="334"/>
      <c r="I929" s="318" t="s">
        <v>215</v>
      </c>
      <c r="J929" s="318"/>
      <c r="K929" s="318"/>
      <c r="L929" s="318"/>
      <c r="M929" s="318" t="s">
        <v>220</v>
      </c>
      <c r="N929" s="318"/>
      <c r="O929" s="318"/>
      <c r="P929" s="318"/>
      <c r="Q929" s="123"/>
    </row>
    <row r="930" spans="1:17" s="148" customFormat="1" ht="24.75" customHeight="1">
      <c r="A930" s="311"/>
      <c r="B930" s="311"/>
      <c r="C930" s="311"/>
      <c r="D930" s="226" t="s">
        <v>5</v>
      </c>
      <c r="E930" s="227" t="s">
        <v>6</v>
      </c>
      <c r="F930" s="227" t="s">
        <v>7</v>
      </c>
      <c r="G930" s="227" t="s">
        <v>8</v>
      </c>
      <c r="H930" s="228" t="s">
        <v>9</v>
      </c>
      <c r="I930" s="261" t="s">
        <v>216</v>
      </c>
      <c r="J930" s="261" t="s">
        <v>217</v>
      </c>
      <c r="K930" s="241" t="s">
        <v>218</v>
      </c>
      <c r="L930" s="241" t="s">
        <v>219</v>
      </c>
      <c r="M930" s="161" t="s">
        <v>221</v>
      </c>
      <c r="N930" s="161" t="s">
        <v>222</v>
      </c>
      <c r="O930" s="161" t="s">
        <v>223</v>
      </c>
      <c r="P930" s="161" t="s">
        <v>224</v>
      </c>
      <c r="Q930" s="123"/>
    </row>
    <row r="931" spans="1:17" s="148" customFormat="1" ht="24.75" customHeight="1">
      <c r="A931" s="325" t="s">
        <v>10</v>
      </c>
      <c r="B931" s="325"/>
      <c r="C931" s="325"/>
      <c r="D931" s="325"/>
      <c r="E931" s="44">
        <f aca="true" t="shared" si="36" ref="E931:P931">SUM(E932:E947)</f>
        <v>17.02</v>
      </c>
      <c r="F931" s="44">
        <f t="shared" si="36"/>
        <v>22.039999999999996</v>
      </c>
      <c r="G931" s="44">
        <f t="shared" si="36"/>
        <v>106.97999999999999</v>
      </c>
      <c r="H931" s="30">
        <f t="shared" si="36"/>
        <v>695</v>
      </c>
      <c r="I931" s="44">
        <f t="shared" si="36"/>
        <v>2.7</v>
      </c>
      <c r="J931" s="44">
        <f t="shared" si="36"/>
        <v>0.306</v>
      </c>
      <c r="K931" s="44">
        <f t="shared" si="36"/>
        <v>0.19999999999999998</v>
      </c>
      <c r="L931" s="44">
        <f t="shared" si="36"/>
        <v>3.2830000000000004</v>
      </c>
      <c r="M931" s="44">
        <f t="shared" si="36"/>
        <v>516.3199999999999</v>
      </c>
      <c r="N931" s="44">
        <f t="shared" si="36"/>
        <v>584.8000000000001</v>
      </c>
      <c r="O931" s="44">
        <f t="shared" si="36"/>
        <v>55.809999999999995</v>
      </c>
      <c r="P931" s="44">
        <f t="shared" si="36"/>
        <v>3.880000000000001</v>
      </c>
      <c r="Q931" s="123"/>
    </row>
    <row r="932" spans="1:17" s="148" customFormat="1" ht="24.75" customHeight="1">
      <c r="A932" s="309" t="s">
        <v>277</v>
      </c>
      <c r="B932" s="309"/>
      <c r="C932" s="309"/>
      <c r="D932" s="68" t="s">
        <v>46</v>
      </c>
      <c r="E932" s="10">
        <v>7</v>
      </c>
      <c r="F932" s="10">
        <v>7.2</v>
      </c>
      <c r="G932" s="10">
        <v>34</v>
      </c>
      <c r="H932" s="8">
        <f>E932*4+F932*9+G932*4</f>
        <v>228.8</v>
      </c>
      <c r="I932" s="11">
        <v>1</v>
      </c>
      <c r="J932" s="11">
        <v>0.1</v>
      </c>
      <c r="K932" s="137">
        <v>0.1</v>
      </c>
      <c r="L932" s="137">
        <v>0</v>
      </c>
      <c r="M932" s="11">
        <v>272.22</v>
      </c>
      <c r="N932" s="137">
        <v>286.3</v>
      </c>
      <c r="O932" s="11">
        <v>20.49</v>
      </c>
      <c r="P932" s="11">
        <v>0.5</v>
      </c>
      <c r="Q932" s="123"/>
    </row>
    <row r="933" spans="1:17" s="148" customFormat="1" ht="24.75" customHeight="1">
      <c r="A933" s="53" t="s">
        <v>75</v>
      </c>
      <c r="B933" s="3">
        <v>25</v>
      </c>
      <c r="C933" s="3">
        <v>25</v>
      </c>
      <c r="D933" s="67"/>
      <c r="E933" s="40"/>
      <c r="F933" s="40"/>
      <c r="G933" s="40"/>
      <c r="H933" s="64"/>
      <c r="I933" s="119"/>
      <c r="J933" s="119"/>
      <c r="K933" s="119"/>
      <c r="L933" s="119"/>
      <c r="M933" s="119"/>
      <c r="N933" s="119"/>
      <c r="O933" s="119"/>
      <c r="P933" s="119"/>
      <c r="Q933" s="123"/>
    </row>
    <row r="934" spans="1:20" s="148" customFormat="1" ht="24.75" customHeight="1">
      <c r="A934" s="7" t="s">
        <v>86</v>
      </c>
      <c r="B934" s="13">
        <v>190</v>
      </c>
      <c r="C934" s="13">
        <v>190</v>
      </c>
      <c r="D934" s="14"/>
      <c r="E934" s="28"/>
      <c r="F934" s="28"/>
      <c r="G934" s="28"/>
      <c r="H934" s="47"/>
      <c r="I934" s="46"/>
      <c r="J934" s="46"/>
      <c r="K934" s="46"/>
      <c r="L934" s="46"/>
      <c r="M934" s="46"/>
      <c r="N934" s="46"/>
      <c r="O934" s="46"/>
      <c r="P934" s="46"/>
      <c r="Q934" s="123"/>
      <c r="T934" s="202"/>
    </row>
    <row r="935" spans="1:17" s="148" customFormat="1" ht="24.75" customHeight="1">
      <c r="A935" s="16" t="s">
        <v>87</v>
      </c>
      <c r="B935" s="48">
        <v>1</v>
      </c>
      <c r="C935" s="48">
        <v>1</v>
      </c>
      <c r="D935" s="67"/>
      <c r="E935" s="40"/>
      <c r="F935" s="40"/>
      <c r="G935" s="40"/>
      <c r="H935" s="8"/>
      <c r="I935" s="11"/>
      <c r="J935" s="11"/>
      <c r="K935" s="11"/>
      <c r="L935" s="11"/>
      <c r="M935" s="11"/>
      <c r="N935" s="11"/>
      <c r="O935" s="11"/>
      <c r="P935" s="11"/>
      <c r="Q935" s="123"/>
    </row>
    <row r="936" spans="1:17" s="148" customFormat="1" ht="24.75" customHeight="1">
      <c r="A936" s="7" t="s">
        <v>48</v>
      </c>
      <c r="B936" s="13">
        <v>3</v>
      </c>
      <c r="C936" s="13">
        <v>3</v>
      </c>
      <c r="D936" s="14"/>
      <c r="E936" s="28"/>
      <c r="F936" s="28"/>
      <c r="G936" s="28"/>
      <c r="H936" s="47"/>
      <c r="I936" s="11"/>
      <c r="J936" s="11"/>
      <c r="K936" s="11"/>
      <c r="L936" s="11"/>
      <c r="M936" s="11"/>
      <c r="N936" s="11"/>
      <c r="O936" s="11"/>
      <c r="P936" s="11"/>
      <c r="Q936" s="123"/>
    </row>
    <row r="937" spans="1:17" s="148" customFormat="1" ht="24.75" customHeight="1">
      <c r="A937" s="60" t="s">
        <v>103</v>
      </c>
      <c r="B937" s="14">
        <v>5</v>
      </c>
      <c r="C937" s="14">
        <v>5</v>
      </c>
      <c r="D937" s="14"/>
      <c r="E937" s="28"/>
      <c r="F937" s="28"/>
      <c r="G937" s="28"/>
      <c r="H937" s="47"/>
      <c r="I937" s="46"/>
      <c r="J937" s="46"/>
      <c r="K937" s="46"/>
      <c r="L937" s="46"/>
      <c r="M937" s="46"/>
      <c r="N937" s="46"/>
      <c r="O937" s="46"/>
      <c r="P937" s="46"/>
      <c r="Q937" s="123"/>
    </row>
    <row r="938" spans="1:20" s="202" customFormat="1" ht="24.75" customHeight="1">
      <c r="A938" s="307" t="s">
        <v>109</v>
      </c>
      <c r="B938" s="307"/>
      <c r="C938" s="307"/>
      <c r="D938" s="79" t="s">
        <v>231</v>
      </c>
      <c r="E938" s="10">
        <v>1.6</v>
      </c>
      <c r="F938" s="10">
        <v>8.7</v>
      </c>
      <c r="G938" s="10">
        <v>9.8</v>
      </c>
      <c r="H938" s="70">
        <f>E938*4+F938*9+G938*4</f>
        <v>123.9</v>
      </c>
      <c r="I938" s="11">
        <v>0</v>
      </c>
      <c r="J938" s="11">
        <v>0.02</v>
      </c>
      <c r="K938" s="11">
        <v>0.08</v>
      </c>
      <c r="L938" s="11">
        <v>0.103</v>
      </c>
      <c r="M938" s="11">
        <v>6.4</v>
      </c>
      <c r="N938" s="11">
        <v>26.9</v>
      </c>
      <c r="O938" s="11">
        <v>6.12</v>
      </c>
      <c r="P938" s="11">
        <v>0.2</v>
      </c>
      <c r="Q938" s="206"/>
      <c r="T938" s="148"/>
    </row>
    <row r="939" spans="1:17" s="148" customFormat="1" ht="24.75" customHeight="1">
      <c r="A939" s="65" t="s">
        <v>52</v>
      </c>
      <c r="B939" s="67">
        <v>20</v>
      </c>
      <c r="C939" s="67">
        <v>20</v>
      </c>
      <c r="D939" s="67"/>
      <c r="E939" s="40"/>
      <c r="F939" s="40"/>
      <c r="G939" s="40"/>
      <c r="H939" s="67"/>
      <c r="I939" s="119"/>
      <c r="J939" s="119"/>
      <c r="K939" s="119"/>
      <c r="L939" s="119"/>
      <c r="M939" s="119"/>
      <c r="N939" s="119"/>
      <c r="O939" s="119"/>
      <c r="P939" s="119"/>
      <c r="Q939" s="123"/>
    </row>
    <row r="940" spans="1:20" s="148" customFormat="1" ht="24.75" customHeight="1">
      <c r="A940" s="60" t="s">
        <v>103</v>
      </c>
      <c r="B940" s="14">
        <v>10</v>
      </c>
      <c r="C940" s="14">
        <v>10</v>
      </c>
      <c r="D940" s="14"/>
      <c r="E940" s="28"/>
      <c r="F940" s="28"/>
      <c r="G940" s="28"/>
      <c r="H940" s="14"/>
      <c r="I940" s="76"/>
      <c r="J940" s="76"/>
      <c r="K940" s="76"/>
      <c r="L940" s="76"/>
      <c r="M940" s="76"/>
      <c r="N940" s="76"/>
      <c r="O940" s="76"/>
      <c r="P940" s="76"/>
      <c r="Q940" s="123"/>
      <c r="T940" s="202"/>
    </row>
    <row r="941" spans="1:17" s="148" customFormat="1" ht="24.75" customHeight="1">
      <c r="A941" s="312" t="s">
        <v>260</v>
      </c>
      <c r="B941" s="312"/>
      <c r="C941" s="312"/>
      <c r="D941" s="143">
        <v>100</v>
      </c>
      <c r="E941" s="10">
        <v>2.9</v>
      </c>
      <c r="F941" s="10">
        <v>2.4</v>
      </c>
      <c r="G941" s="10">
        <v>37</v>
      </c>
      <c r="H941" s="8">
        <f>E941*4+F941*9+G941*4</f>
        <v>181.2</v>
      </c>
      <c r="I941" s="11">
        <v>0.9</v>
      </c>
      <c r="J941" s="11">
        <v>0.15</v>
      </c>
      <c r="K941" s="11">
        <v>0</v>
      </c>
      <c r="L941" s="11">
        <v>2.9</v>
      </c>
      <c r="M941" s="11">
        <v>72</v>
      </c>
      <c r="N941" s="11">
        <v>156</v>
      </c>
      <c r="O941" s="11">
        <v>7.5</v>
      </c>
      <c r="P941" s="11">
        <v>2.2</v>
      </c>
      <c r="Q941" s="123"/>
    </row>
    <row r="942" spans="1:17" s="148" customFormat="1" ht="24.75" customHeight="1">
      <c r="A942" s="312" t="s">
        <v>188</v>
      </c>
      <c r="B942" s="312"/>
      <c r="C942" s="312"/>
      <c r="D942" s="143">
        <v>100</v>
      </c>
      <c r="E942" s="40"/>
      <c r="F942" s="40"/>
      <c r="G942" s="40"/>
      <c r="H942" s="40"/>
      <c r="I942" s="114"/>
      <c r="J942" s="114"/>
      <c r="K942" s="114"/>
      <c r="L942" s="114"/>
      <c r="M942" s="114"/>
      <c r="N942" s="114"/>
      <c r="O942" s="114"/>
      <c r="P942" s="114"/>
      <c r="Q942" s="123"/>
    </row>
    <row r="943" spans="1:17" s="148" customFormat="1" ht="24.75" customHeight="1">
      <c r="A943" s="308" t="s">
        <v>169</v>
      </c>
      <c r="B943" s="308"/>
      <c r="C943" s="308"/>
      <c r="D943" s="143">
        <v>200</v>
      </c>
      <c r="E943" s="143">
        <v>4.2</v>
      </c>
      <c r="F943" s="143">
        <v>3.5</v>
      </c>
      <c r="G943" s="143">
        <v>19.5</v>
      </c>
      <c r="H943" s="8">
        <f>E943*4+F943*9+G943*4</f>
        <v>126.3</v>
      </c>
      <c r="I943" s="11">
        <v>0.8</v>
      </c>
      <c r="J943" s="11">
        <v>0</v>
      </c>
      <c r="K943" s="11">
        <v>0.02</v>
      </c>
      <c r="L943" s="11">
        <v>0</v>
      </c>
      <c r="M943" s="11">
        <v>158.7</v>
      </c>
      <c r="N943" s="11">
        <v>84</v>
      </c>
      <c r="O943" s="11">
        <v>12.3</v>
      </c>
      <c r="P943" s="11">
        <v>0.2</v>
      </c>
      <c r="Q943" s="123"/>
    </row>
    <row r="944" spans="1:20" s="202" customFormat="1" ht="24.75" customHeight="1">
      <c r="A944" s="53" t="s">
        <v>50</v>
      </c>
      <c r="B944" s="51">
        <v>0.5</v>
      </c>
      <c r="C944" s="51">
        <v>0.5</v>
      </c>
      <c r="D944" s="67"/>
      <c r="E944" s="40"/>
      <c r="F944" s="40"/>
      <c r="G944" s="40"/>
      <c r="H944" s="64"/>
      <c r="I944" s="119"/>
      <c r="J944" s="119"/>
      <c r="K944" s="119"/>
      <c r="L944" s="119"/>
      <c r="M944" s="119"/>
      <c r="N944" s="119"/>
      <c r="O944" s="119"/>
      <c r="P944" s="119"/>
      <c r="Q944" s="206"/>
      <c r="T944" s="148"/>
    </row>
    <row r="945" spans="1:17" s="148" customFormat="1" ht="24.75" customHeight="1">
      <c r="A945" s="65" t="s">
        <v>48</v>
      </c>
      <c r="B945" s="67">
        <v>15</v>
      </c>
      <c r="C945" s="67">
        <v>15</v>
      </c>
      <c r="D945" s="67"/>
      <c r="E945" s="40"/>
      <c r="F945" s="40"/>
      <c r="G945" s="40"/>
      <c r="H945" s="64"/>
      <c r="I945" s="119"/>
      <c r="J945" s="119"/>
      <c r="K945" s="119"/>
      <c r="L945" s="119"/>
      <c r="M945" s="119"/>
      <c r="N945" s="119"/>
      <c r="O945" s="119"/>
      <c r="P945" s="119"/>
      <c r="Q945" s="180"/>
    </row>
    <row r="946" spans="1:17" s="148" customFormat="1" ht="24.75" customHeight="1">
      <c r="A946" s="65" t="s">
        <v>86</v>
      </c>
      <c r="B946" s="67">
        <v>100</v>
      </c>
      <c r="C946" s="67">
        <v>100</v>
      </c>
      <c r="D946" s="67"/>
      <c r="E946" s="40"/>
      <c r="F946" s="40"/>
      <c r="G946" s="40"/>
      <c r="H946" s="64"/>
      <c r="I946" s="119"/>
      <c r="J946" s="119"/>
      <c r="K946" s="119"/>
      <c r="L946" s="119"/>
      <c r="M946" s="119"/>
      <c r="N946" s="119"/>
      <c r="O946" s="119"/>
      <c r="P946" s="119"/>
      <c r="Q946" s="123"/>
    </row>
    <row r="947" spans="1:17" s="148" customFormat="1" ht="24.75" customHeight="1">
      <c r="A947" s="307" t="s">
        <v>40</v>
      </c>
      <c r="B947" s="307"/>
      <c r="C947" s="307"/>
      <c r="D947" s="143">
        <v>20</v>
      </c>
      <c r="E947" s="10">
        <v>1.32</v>
      </c>
      <c r="F947" s="10">
        <v>0.24</v>
      </c>
      <c r="G947" s="10">
        <v>6.68</v>
      </c>
      <c r="H947" s="8">
        <v>34.8</v>
      </c>
      <c r="I947" s="11">
        <v>0</v>
      </c>
      <c r="J947" s="11">
        <v>0.036</v>
      </c>
      <c r="K947" s="11">
        <v>0</v>
      </c>
      <c r="L947" s="11">
        <v>0.28</v>
      </c>
      <c r="M947" s="11">
        <v>7</v>
      </c>
      <c r="N947" s="11">
        <v>31.6</v>
      </c>
      <c r="O947" s="11">
        <v>9.4</v>
      </c>
      <c r="P947" s="11">
        <v>0.78</v>
      </c>
      <c r="Q947" s="123"/>
    </row>
    <row r="948" spans="1:17" s="148" customFormat="1" ht="24.75" customHeight="1">
      <c r="A948" s="325" t="s">
        <v>11</v>
      </c>
      <c r="B948" s="325"/>
      <c r="C948" s="325"/>
      <c r="D948" s="325"/>
      <c r="E948" s="44">
        <f>E949+E961+E977+E980+E984+E985+E987</f>
        <v>29.54</v>
      </c>
      <c r="F948" s="44">
        <f aca="true" t="shared" si="37" ref="F948:P948">F949+F961+F977+F980+F984+F985+F987</f>
        <v>29.959999999999997</v>
      </c>
      <c r="G948" s="44">
        <f t="shared" si="37"/>
        <v>132.4</v>
      </c>
      <c r="H948" s="44">
        <f t="shared" si="37"/>
        <v>917.8799999999999</v>
      </c>
      <c r="I948" s="44">
        <f t="shared" si="37"/>
        <v>18.194444444444443</v>
      </c>
      <c r="J948" s="44">
        <f t="shared" si="37"/>
        <v>0.6082222222222222</v>
      </c>
      <c r="K948" s="44">
        <f t="shared" si="37"/>
        <v>0.392</v>
      </c>
      <c r="L948" s="44">
        <f t="shared" si="37"/>
        <v>6.192222222222222</v>
      </c>
      <c r="M948" s="44">
        <f t="shared" si="37"/>
        <v>155.2282222222222</v>
      </c>
      <c r="N948" s="44">
        <f t="shared" si="37"/>
        <v>705.7931111111112</v>
      </c>
      <c r="O948" s="44">
        <f t="shared" si="37"/>
        <v>119.04733333333334</v>
      </c>
      <c r="P948" s="44">
        <f t="shared" si="37"/>
        <v>6.158666666666666</v>
      </c>
      <c r="Q948" s="123"/>
    </row>
    <row r="949" spans="1:17" s="148" customFormat="1" ht="24.75" customHeight="1">
      <c r="A949" s="312" t="s">
        <v>361</v>
      </c>
      <c r="B949" s="312"/>
      <c r="C949" s="312"/>
      <c r="D949" s="143">
        <v>100</v>
      </c>
      <c r="E949" s="10">
        <v>1.8</v>
      </c>
      <c r="F949" s="10">
        <v>7.1</v>
      </c>
      <c r="G949" s="10">
        <v>9.8</v>
      </c>
      <c r="H949" s="8">
        <f>E949*4+F949*9+G949*4</f>
        <v>110.3</v>
      </c>
      <c r="I949" s="11">
        <v>10.2</v>
      </c>
      <c r="J949" s="11">
        <v>0.08</v>
      </c>
      <c r="K949" s="11">
        <v>0.03</v>
      </c>
      <c r="L949" s="11">
        <v>2.5</v>
      </c>
      <c r="M949" s="11">
        <v>18</v>
      </c>
      <c r="N949" s="11">
        <v>66</v>
      </c>
      <c r="O949" s="11">
        <v>18</v>
      </c>
      <c r="P949" s="11">
        <v>0.9</v>
      </c>
      <c r="Q949" s="123"/>
    </row>
    <row r="950" spans="1:17" s="148" customFormat="1" ht="24.75" customHeight="1">
      <c r="A950" s="7" t="s">
        <v>57</v>
      </c>
      <c r="B950" s="47">
        <f>C950*1.33</f>
        <v>75.81</v>
      </c>
      <c r="C950" s="14">
        <v>57</v>
      </c>
      <c r="D950" s="14"/>
      <c r="E950" s="28"/>
      <c r="F950" s="28"/>
      <c r="G950" s="28"/>
      <c r="H950" s="47"/>
      <c r="I950" s="46"/>
      <c r="J950" s="46"/>
      <c r="K950" s="46"/>
      <c r="L950" s="46"/>
      <c r="M950" s="46"/>
      <c r="N950" s="46"/>
      <c r="O950" s="46"/>
      <c r="P950" s="46"/>
      <c r="Q950" s="123"/>
    </row>
    <row r="951" spans="1:17" s="148" customFormat="1" ht="24.75" customHeight="1">
      <c r="A951" s="7" t="s">
        <v>58</v>
      </c>
      <c r="B951" s="47">
        <f>C951*1.43</f>
        <v>81.50999999999999</v>
      </c>
      <c r="C951" s="14">
        <v>57</v>
      </c>
      <c r="D951" s="14"/>
      <c r="E951" s="28"/>
      <c r="F951" s="28"/>
      <c r="G951" s="28"/>
      <c r="H951" s="47"/>
      <c r="I951" s="76"/>
      <c r="J951" s="76"/>
      <c r="K951" s="76"/>
      <c r="L951" s="76"/>
      <c r="M951" s="76"/>
      <c r="N951" s="76"/>
      <c r="O951" s="76"/>
      <c r="P951" s="76"/>
      <c r="Q951" s="123"/>
    </row>
    <row r="952" spans="1:17" s="148" customFormat="1" ht="24.75" customHeight="1">
      <c r="A952" s="7" t="s">
        <v>59</v>
      </c>
      <c r="B952" s="47">
        <f>C952*1.54</f>
        <v>87.78</v>
      </c>
      <c r="C952" s="14">
        <v>57</v>
      </c>
      <c r="D952" s="14"/>
      <c r="E952" s="28"/>
      <c r="F952" s="28"/>
      <c r="G952" s="28"/>
      <c r="H952" s="47"/>
      <c r="I952" s="76"/>
      <c r="J952" s="76"/>
      <c r="K952" s="76"/>
      <c r="L952" s="76"/>
      <c r="M952" s="76"/>
      <c r="N952" s="76"/>
      <c r="O952" s="76"/>
      <c r="P952" s="76"/>
      <c r="Q952" s="123"/>
    </row>
    <row r="953" spans="1:17" s="148" customFormat="1" ht="24.75" customHeight="1">
      <c r="A953" s="7" t="s">
        <v>60</v>
      </c>
      <c r="B953" s="47">
        <f>C953*1.67</f>
        <v>95.19</v>
      </c>
      <c r="C953" s="14">
        <v>57</v>
      </c>
      <c r="D953" s="14"/>
      <c r="E953" s="28"/>
      <c r="F953" s="28"/>
      <c r="G953" s="28"/>
      <c r="H953" s="47"/>
      <c r="I953" s="76"/>
      <c r="J953" s="76"/>
      <c r="K953" s="76"/>
      <c r="L953" s="76"/>
      <c r="M953" s="76"/>
      <c r="N953" s="76"/>
      <c r="O953" s="76"/>
      <c r="P953" s="76"/>
      <c r="Q953" s="123"/>
    </row>
    <row r="954" spans="1:18" s="148" customFormat="1" ht="24.75" customHeight="1">
      <c r="A954" s="7" t="s">
        <v>243</v>
      </c>
      <c r="B954" s="47"/>
      <c r="C954" s="14">
        <v>55</v>
      </c>
      <c r="D954" s="14"/>
      <c r="E954" s="28"/>
      <c r="F954" s="28"/>
      <c r="G954" s="28"/>
      <c r="H954" s="47"/>
      <c r="I954" s="76"/>
      <c r="J954" s="76"/>
      <c r="K954" s="76"/>
      <c r="L954" s="76"/>
      <c r="M954" s="76"/>
      <c r="N954" s="76"/>
      <c r="O954" s="76"/>
      <c r="P954" s="76"/>
      <c r="Q954" s="123"/>
      <c r="R954" s="148" t="s">
        <v>24</v>
      </c>
    </row>
    <row r="955" spans="1:19" s="148" customFormat="1" ht="24.75" customHeight="1">
      <c r="A955" s="53" t="s">
        <v>62</v>
      </c>
      <c r="B955" s="56">
        <f>C955*1.19</f>
        <v>9.52</v>
      </c>
      <c r="C955" s="13">
        <v>8</v>
      </c>
      <c r="D955" s="14"/>
      <c r="E955" s="28"/>
      <c r="F955" s="28"/>
      <c r="G955" s="28"/>
      <c r="H955" s="28"/>
      <c r="I955" s="76"/>
      <c r="J955" s="76"/>
      <c r="K955" s="76"/>
      <c r="L955" s="76"/>
      <c r="M955" s="76"/>
      <c r="N955" s="76"/>
      <c r="O955" s="76"/>
      <c r="P955" s="76"/>
      <c r="Q955" s="123"/>
      <c r="R955" s="23" t="s">
        <v>40</v>
      </c>
      <c r="S955" s="148">
        <f>D1079+D1011</f>
        <v>80</v>
      </c>
    </row>
    <row r="956" spans="1:19" s="148" customFormat="1" ht="24.75" customHeight="1">
      <c r="A956" s="53" t="s">
        <v>323</v>
      </c>
      <c r="B956" s="48">
        <f>C956*1.25</f>
        <v>10</v>
      </c>
      <c r="C956" s="13">
        <v>8</v>
      </c>
      <c r="D956" s="14"/>
      <c r="E956" s="28"/>
      <c r="F956" s="28"/>
      <c r="G956" s="28"/>
      <c r="H956" s="28"/>
      <c r="I956" s="76"/>
      <c r="J956" s="76"/>
      <c r="K956" s="76"/>
      <c r="L956" s="76"/>
      <c r="M956" s="76"/>
      <c r="N956" s="76"/>
      <c r="O956" s="76"/>
      <c r="P956" s="76"/>
      <c r="Q956" s="123"/>
      <c r="R956" s="24" t="s">
        <v>41</v>
      </c>
      <c r="S956" s="149">
        <f>C1005+D1077+B1000+C1053+C1057</f>
        <v>127</v>
      </c>
    </row>
    <row r="957" spans="1:19" s="148" customFormat="1" ht="24.75" customHeight="1">
      <c r="A957" s="122" t="s">
        <v>362</v>
      </c>
      <c r="B957" s="48">
        <f>C957*1.54</f>
        <v>23.1</v>
      </c>
      <c r="C957" s="13">
        <v>15</v>
      </c>
      <c r="D957" s="14"/>
      <c r="E957" s="28"/>
      <c r="F957" s="28"/>
      <c r="G957" s="28"/>
      <c r="H957" s="47"/>
      <c r="I957" s="76"/>
      <c r="J957" s="76"/>
      <c r="K957" s="76"/>
      <c r="L957" s="76"/>
      <c r="M957" s="76"/>
      <c r="N957" s="76"/>
      <c r="O957" s="76"/>
      <c r="P957" s="76"/>
      <c r="Q957" s="123"/>
      <c r="R957" s="24" t="s">
        <v>97</v>
      </c>
      <c r="S957" s="149">
        <f>+B996</f>
        <v>14</v>
      </c>
    </row>
    <row r="958" spans="1:19" s="148" customFormat="1" ht="24.75" customHeight="1">
      <c r="A958" s="122" t="s">
        <v>89</v>
      </c>
      <c r="B958" s="48">
        <v>20</v>
      </c>
      <c r="C958" s="13">
        <v>20</v>
      </c>
      <c r="D958" s="14"/>
      <c r="E958" s="28"/>
      <c r="F958" s="28"/>
      <c r="G958" s="28"/>
      <c r="H958" s="47"/>
      <c r="I958" s="76"/>
      <c r="J958" s="76"/>
      <c r="K958" s="76"/>
      <c r="L958" s="76"/>
      <c r="M958" s="76"/>
      <c r="N958" s="76"/>
      <c r="O958" s="76"/>
      <c r="P958" s="76"/>
      <c r="Q958" s="123"/>
      <c r="R958" s="25" t="s">
        <v>98</v>
      </c>
      <c r="S958" s="149"/>
    </row>
    <row r="959" spans="1:19" s="148" customFormat="1" ht="24.75" customHeight="1">
      <c r="A959" s="7" t="s">
        <v>54</v>
      </c>
      <c r="B959" s="20">
        <v>5</v>
      </c>
      <c r="C959" s="13">
        <v>5</v>
      </c>
      <c r="D959" s="14"/>
      <c r="E959" s="28"/>
      <c r="F959" s="28"/>
      <c r="G959" s="28"/>
      <c r="H959" s="47"/>
      <c r="I959" s="76"/>
      <c r="J959" s="76"/>
      <c r="K959" s="76"/>
      <c r="L959" s="76"/>
      <c r="M959" s="76"/>
      <c r="N959" s="76"/>
      <c r="O959" s="76"/>
      <c r="P959" s="76"/>
      <c r="Q959" s="123"/>
      <c r="R959" s="25" t="s">
        <v>184</v>
      </c>
      <c r="S959" s="149"/>
    </row>
    <row r="960" spans="1:19" s="148" customFormat="1" ht="24.75" customHeight="1">
      <c r="A960" s="53" t="s">
        <v>154</v>
      </c>
      <c r="B960" s="51">
        <f>C960*1.35</f>
        <v>2.7</v>
      </c>
      <c r="C960" s="51">
        <v>2</v>
      </c>
      <c r="D960" s="14"/>
      <c r="E960" s="40"/>
      <c r="F960" s="40"/>
      <c r="G960" s="40"/>
      <c r="H960" s="67"/>
      <c r="I960" s="92"/>
      <c r="J960" s="92"/>
      <c r="K960" s="92"/>
      <c r="L960" s="92"/>
      <c r="M960" s="92"/>
      <c r="N960" s="92"/>
      <c r="O960" s="92"/>
      <c r="P960" s="92"/>
      <c r="Q960" s="123"/>
      <c r="R960" s="24" t="s">
        <v>29</v>
      </c>
      <c r="S960" s="149">
        <f>C1037+C1071</f>
        <v>197</v>
      </c>
    </row>
    <row r="961" spans="1:19" s="148" customFormat="1" ht="24.75" customHeight="1">
      <c r="A961" s="309" t="s">
        <v>264</v>
      </c>
      <c r="B961" s="309"/>
      <c r="C961" s="339" t="s">
        <v>105</v>
      </c>
      <c r="D961" s="339"/>
      <c r="E961" s="10">
        <v>5.2</v>
      </c>
      <c r="F961" s="10">
        <v>5.5</v>
      </c>
      <c r="G961" s="10">
        <v>12.5</v>
      </c>
      <c r="H961" s="8">
        <f>G961*4+F961*9+E961*4</f>
        <v>120.3</v>
      </c>
      <c r="I961" s="11">
        <v>3.45</v>
      </c>
      <c r="J961" s="11">
        <v>0.05</v>
      </c>
      <c r="K961" s="11">
        <v>0.022</v>
      </c>
      <c r="L961" s="11">
        <v>0.23</v>
      </c>
      <c r="M961" s="11">
        <v>20.99</v>
      </c>
      <c r="N961" s="11">
        <v>96.61</v>
      </c>
      <c r="O961" s="11">
        <v>10.27</v>
      </c>
      <c r="P961" s="11">
        <v>0.84</v>
      </c>
      <c r="Q961" s="123"/>
      <c r="R961" s="24" t="s">
        <v>31</v>
      </c>
      <c r="S961" s="149">
        <f>C1015+C1017+C1039+C1040+C1043+C1033+C1021+C1045+C1055</f>
        <v>196</v>
      </c>
    </row>
    <row r="962" spans="1:19" s="148" customFormat="1" ht="24.75" customHeight="1">
      <c r="A962" s="50" t="s">
        <v>55</v>
      </c>
      <c r="B962" s="39">
        <f>C962*1.36</f>
        <v>21.76</v>
      </c>
      <c r="C962" s="55">
        <v>16</v>
      </c>
      <c r="D962" s="143"/>
      <c r="E962" s="10"/>
      <c r="F962" s="10"/>
      <c r="G962" s="10"/>
      <c r="H962" s="8"/>
      <c r="I962" s="11"/>
      <c r="J962" s="11"/>
      <c r="K962" s="11"/>
      <c r="L962" s="11"/>
      <c r="M962" s="11"/>
      <c r="N962" s="11"/>
      <c r="O962" s="11"/>
      <c r="P962" s="11"/>
      <c r="Q962" s="123"/>
      <c r="R962" s="24" t="s">
        <v>28</v>
      </c>
      <c r="S962" s="148">
        <f>C1010</f>
        <v>5</v>
      </c>
    </row>
    <row r="963" spans="1:19" s="148" customFormat="1" ht="24.75" customHeight="1">
      <c r="A963" s="50" t="s">
        <v>56</v>
      </c>
      <c r="B963" s="39">
        <f>C963*1.18</f>
        <v>18.88</v>
      </c>
      <c r="C963" s="49">
        <v>16</v>
      </c>
      <c r="D963" s="143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23"/>
      <c r="R963" s="24" t="s">
        <v>32</v>
      </c>
      <c r="S963" s="149">
        <f>C1075</f>
        <v>30</v>
      </c>
    </row>
    <row r="964" spans="1:18" s="148" customFormat="1" ht="24.75" customHeight="1">
      <c r="A964" s="85" t="s">
        <v>96</v>
      </c>
      <c r="B964" s="57">
        <f>C964</f>
        <v>16</v>
      </c>
      <c r="C964" s="47">
        <v>16</v>
      </c>
      <c r="D964" s="143"/>
      <c r="E964" s="10"/>
      <c r="F964" s="40"/>
      <c r="G964" s="40"/>
      <c r="H964" s="64"/>
      <c r="I964" s="119"/>
      <c r="J964" s="119"/>
      <c r="K964" s="119"/>
      <c r="L964" s="119"/>
      <c r="M964" s="119"/>
      <c r="N964" s="119"/>
      <c r="O964" s="119"/>
      <c r="P964" s="119"/>
      <c r="Q964" s="123"/>
      <c r="R964" s="24" t="s">
        <v>83</v>
      </c>
    </row>
    <row r="965" spans="1:19" s="148" customFormat="1" ht="24.75" customHeight="1">
      <c r="A965" s="53" t="s">
        <v>62</v>
      </c>
      <c r="B965" s="48">
        <f>C965*1.19</f>
        <v>17.849999999999998</v>
      </c>
      <c r="C965" s="48">
        <v>15</v>
      </c>
      <c r="D965" s="67"/>
      <c r="E965" s="40"/>
      <c r="F965" s="40"/>
      <c r="G965" s="40"/>
      <c r="H965" s="64"/>
      <c r="I965" s="11"/>
      <c r="J965" s="11"/>
      <c r="K965" s="11"/>
      <c r="L965" s="11"/>
      <c r="M965" s="11"/>
      <c r="N965" s="11"/>
      <c r="O965" s="11"/>
      <c r="P965" s="11"/>
      <c r="Q965" s="123"/>
      <c r="R965" s="24" t="s">
        <v>27</v>
      </c>
      <c r="S965" s="179">
        <f>C998+C1009+C1042+C1076</f>
        <v>31.5</v>
      </c>
    </row>
    <row r="966" spans="1:20" s="148" customFormat="1" ht="24.75" customHeight="1">
      <c r="A966" s="53" t="s">
        <v>61</v>
      </c>
      <c r="B966" s="3">
        <f>C966*1.25</f>
        <v>18.75</v>
      </c>
      <c r="C966" s="48">
        <v>15</v>
      </c>
      <c r="D966" s="67"/>
      <c r="E966" s="40"/>
      <c r="F966" s="40"/>
      <c r="G966" s="40"/>
      <c r="H966" s="64"/>
      <c r="I966" s="119"/>
      <c r="J966" s="119"/>
      <c r="K966" s="119"/>
      <c r="L966" s="119"/>
      <c r="M966" s="119"/>
      <c r="N966" s="119"/>
      <c r="O966" s="119"/>
      <c r="P966" s="119"/>
      <c r="Q966" s="123"/>
      <c r="R966" s="24" t="s">
        <v>33</v>
      </c>
      <c r="S966" s="149"/>
      <c r="T966" s="59"/>
    </row>
    <row r="967" spans="1:20" s="148" customFormat="1" ht="24.75" customHeight="1">
      <c r="A967" s="53" t="s">
        <v>53</v>
      </c>
      <c r="B967" s="3">
        <f>C967*1.33</f>
        <v>19.950000000000003</v>
      </c>
      <c r="C967" s="48">
        <v>15</v>
      </c>
      <c r="D967" s="67"/>
      <c r="E967" s="40"/>
      <c r="F967" s="40"/>
      <c r="G967" s="40"/>
      <c r="H967" s="64"/>
      <c r="I967" s="119"/>
      <c r="J967" s="119"/>
      <c r="K967" s="119"/>
      <c r="L967" s="119"/>
      <c r="M967" s="119"/>
      <c r="N967" s="119"/>
      <c r="O967" s="119"/>
      <c r="P967" s="119"/>
      <c r="Q967" s="123"/>
      <c r="R967" s="23" t="s">
        <v>185</v>
      </c>
      <c r="T967" s="59"/>
    </row>
    <row r="968" spans="1:20" s="148" customFormat="1" ht="24.75" customHeight="1">
      <c r="A968" s="7" t="s">
        <v>57</v>
      </c>
      <c r="B968" s="20">
        <f>C968*1.33</f>
        <v>86.45</v>
      </c>
      <c r="C968" s="20">
        <v>65</v>
      </c>
      <c r="D968" s="67"/>
      <c r="E968" s="40"/>
      <c r="F968" s="28"/>
      <c r="G968" s="28"/>
      <c r="H968" s="47"/>
      <c r="I968" s="11"/>
      <c r="J968" s="11"/>
      <c r="K968" s="11"/>
      <c r="L968" s="11"/>
      <c r="M968" s="11"/>
      <c r="N968" s="11"/>
      <c r="O968" s="11"/>
      <c r="P968" s="11"/>
      <c r="Q968" s="123"/>
      <c r="R968" s="24" t="s">
        <v>34</v>
      </c>
      <c r="S968" s="148">
        <f>C1008</f>
        <v>0.5</v>
      </c>
      <c r="T968" s="59"/>
    </row>
    <row r="969" spans="1:19" s="148" customFormat="1" ht="24.75" customHeight="1">
      <c r="A969" s="7" t="s">
        <v>58</v>
      </c>
      <c r="B969" s="20">
        <f>C969*1.43</f>
        <v>92.95</v>
      </c>
      <c r="C969" s="20">
        <v>65</v>
      </c>
      <c r="D969" s="67"/>
      <c r="E969" s="40"/>
      <c r="F969" s="28"/>
      <c r="G969" s="28"/>
      <c r="H969" s="47"/>
      <c r="I969" s="11"/>
      <c r="J969" s="11"/>
      <c r="K969" s="11"/>
      <c r="L969" s="11"/>
      <c r="M969" s="11"/>
      <c r="N969" s="11"/>
      <c r="O969" s="11"/>
      <c r="P969" s="11"/>
      <c r="Q969" s="123"/>
      <c r="R969" s="24" t="s">
        <v>99</v>
      </c>
      <c r="S969" s="149">
        <f>C1029</f>
        <v>16</v>
      </c>
    </row>
    <row r="970" spans="1:18" s="148" customFormat="1" ht="24.75" customHeight="1">
      <c r="A970" s="53" t="s">
        <v>59</v>
      </c>
      <c r="B970" s="20">
        <f>C970*1.54</f>
        <v>100.10000000000001</v>
      </c>
      <c r="C970" s="20">
        <v>65</v>
      </c>
      <c r="D970" s="67"/>
      <c r="E970" s="40"/>
      <c r="F970" s="28"/>
      <c r="G970" s="28"/>
      <c r="H970" s="47"/>
      <c r="I970" s="11"/>
      <c r="J970" s="11"/>
      <c r="K970" s="11"/>
      <c r="L970" s="11"/>
      <c r="M970" s="11"/>
      <c r="N970" s="11"/>
      <c r="O970" s="11"/>
      <c r="P970" s="11"/>
      <c r="Q970" s="123"/>
      <c r="R970" s="23" t="s">
        <v>84</v>
      </c>
    </row>
    <row r="971" spans="1:19" s="148" customFormat="1" ht="24.75" customHeight="1">
      <c r="A971" s="53" t="s">
        <v>60</v>
      </c>
      <c r="B971" s="48">
        <f>C971*1.67</f>
        <v>108.55</v>
      </c>
      <c r="C971" s="20">
        <v>65</v>
      </c>
      <c r="D971" s="67"/>
      <c r="E971" s="40"/>
      <c r="F971" s="28"/>
      <c r="G971" s="28"/>
      <c r="H971" s="47"/>
      <c r="I971" s="11"/>
      <c r="J971" s="11"/>
      <c r="K971" s="11"/>
      <c r="L971" s="11"/>
      <c r="M971" s="11"/>
      <c r="N971" s="11"/>
      <c r="O971" s="11"/>
      <c r="P971" s="11"/>
      <c r="Q971" s="123"/>
      <c r="R971" s="23" t="s">
        <v>85</v>
      </c>
      <c r="S971" s="149"/>
    </row>
    <row r="972" spans="1:19" s="148" customFormat="1" ht="54.75" customHeight="1">
      <c r="A972" s="120" t="s">
        <v>156</v>
      </c>
      <c r="B972" s="47">
        <v>3</v>
      </c>
      <c r="C972" s="47">
        <v>3</v>
      </c>
      <c r="D972" s="67"/>
      <c r="E972" s="40"/>
      <c r="F972" s="28"/>
      <c r="G972" s="28"/>
      <c r="H972" s="47"/>
      <c r="I972" s="11"/>
      <c r="J972" s="11"/>
      <c r="K972" s="11"/>
      <c r="L972" s="11"/>
      <c r="M972" s="11"/>
      <c r="N972" s="11"/>
      <c r="O972" s="11"/>
      <c r="P972" s="11"/>
      <c r="Q972" s="123"/>
      <c r="R972" s="24" t="s">
        <v>35</v>
      </c>
      <c r="S972" s="149">
        <f>C1048</f>
        <v>112</v>
      </c>
    </row>
    <row r="973" spans="1:18" s="148" customFormat="1" ht="24.75" customHeight="1">
      <c r="A973" s="60" t="s">
        <v>103</v>
      </c>
      <c r="B973" s="14">
        <v>4</v>
      </c>
      <c r="C973" s="14">
        <v>4</v>
      </c>
      <c r="D973" s="14"/>
      <c r="E973" s="28"/>
      <c r="F973" s="28"/>
      <c r="G973" s="28"/>
      <c r="H973" s="47"/>
      <c r="I973" s="11"/>
      <c r="J973" s="11"/>
      <c r="K973" s="11"/>
      <c r="L973" s="11"/>
      <c r="M973" s="11"/>
      <c r="N973" s="11"/>
      <c r="O973" s="11"/>
      <c r="P973" s="11"/>
      <c r="Q973" s="123"/>
      <c r="R973" s="95" t="s">
        <v>161</v>
      </c>
    </row>
    <row r="974" spans="1:19" s="148" customFormat="1" ht="24.75" customHeight="1">
      <c r="A974" s="65" t="s">
        <v>63</v>
      </c>
      <c r="B974" s="67">
        <v>5</v>
      </c>
      <c r="C974" s="67">
        <v>5</v>
      </c>
      <c r="D974" s="67"/>
      <c r="E974" s="40"/>
      <c r="F974" s="40"/>
      <c r="G974" s="40"/>
      <c r="H974" s="64"/>
      <c r="I974" s="11"/>
      <c r="J974" s="11"/>
      <c r="K974" s="11"/>
      <c r="L974" s="11"/>
      <c r="M974" s="11"/>
      <c r="N974" s="11"/>
      <c r="O974" s="11"/>
      <c r="P974" s="11"/>
      <c r="Q974" s="123"/>
      <c r="R974" s="26" t="s">
        <v>211</v>
      </c>
      <c r="S974" s="149">
        <f>C1072+C1054</f>
        <v>39</v>
      </c>
    </row>
    <row r="975" spans="1:19" s="148" customFormat="1" ht="24.75" customHeight="1">
      <c r="A975" s="53" t="s">
        <v>154</v>
      </c>
      <c r="B975" s="51">
        <f>C975*1.35</f>
        <v>2.7</v>
      </c>
      <c r="C975" s="51">
        <v>2</v>
      </c>
      <c r="D975" s="67"/>
      <c r="E975" s="40"/>
      <c r="F975" s="40"/>
      <c r="G975" s="40"/>
      <c r="H975" s="67"/>
      <c r="I975" s="92"/>
      <c r="J975" s="92"/>
      <c r="K975" s="92"/>
      <c r="L975" s="92"/>
      <c r="M975" s="92"/>
      <c r="N975" s="92"/>
      <c r="O975" s="92"/>
      <c r="P975" s="92"/>
      <c r="Q975" s="123"/>
      <c r="R975" s="26" t="s">
        <v>212</v>
      </c>
      <c r="S975" s="149"/>
    </row>
    <row r="976" spans="1:19" s="148" customFormat="1" ht="24.75" customHeight="1">
      <c r="A976" s="53" t="s">
        <v>190</v>
      </c>
      <c r="B976" s="51">
        <v>0.1</v>
      </c>
      <c r="C976" s="51">
        <v>0.1</v>
      </c>
      <c r="D976" s="67"/>
      <c r="E976" s="40"/>
      <c r="F976" s="40"/>
      <c r="G976" s="40"/>
      <c r="H976" s="67"/>
      <c r="I976" s="92"/>
      <c r="J976" s="92"/>
      <c r="K976" s="92"/>
      <c r="L976" s="92"/>
      <c r="M976" s="92"/>
      <c r="N976" s="92"/>
      <c r="O976" s="92"/>
      <c r="P976" s="92"/>
      <c r="Q976" s="123"/>
      <c r="R976" s="23" t="s">
        <v>36</v>
      </c>
      <c r="S976" s="149">
        <f>B994</f>
        <v>161</v>
      </c>
    </row>
    <row r="977" spans="1:19" s="148" customFormat="1" ht="24.75" customHeight="1">
      <c r="A977" s="332" t="s">
        <v>234</v>
      </c>
      <c r="B977" s="332"/>
      <c r="C977" s="332"/>
      <c r="D977" s="106" t="s">
        <v>230</v>
      </c>
      <c r="E977" s="72">
        <v>8.5</v>
      </c>
      <c r="F977" s="72">
        <v>10.3</v>
      </c>
      <c r="G977" s="72">
        <v>0.4</v>
      </c>
      <c r="H977" s="8">
        <f>E977*4+F977*9+G977*4</f>
        <v>128.3</v>
      </c>
      <c r="I977" s="11">
        <v>0.1</v>
      </c>
      <c r="J977" s="11">
        <v>0.1</v>
      </c>
      <c r="K977" s="11">
        <v>0.1</v>
      </c>
      <c r="L977" s="11">
        <v>0.022222222222222223</v>
      </c>
      <c r="M977" s="11">
        <v>48.43333333333333</v>
      </c>
      <c r="N977" s="11">
        <v>201.73333333333332</v>
      </c>
      <c r="O977" s="11">
        <v>17.11111111111111</v>
      </c>
      <c r="P977" s="11">
        <v>0.7333333333333333</v>
      </c>
      <c r="Q977" s="123"/>
      <c r="R977" s="23" t="s">
        <v>37</v>
      </c>
      <c r="S977" s="149">
        <f>C999+C1044</f>
        <v>11</v>
      </c>
    </row>
    <row r="978" spans="1:19" s="148" customFormat="1" ht="24.75" customHeight="1">
      <c r="A978" s="61" t="s">
        <v>274</v>
      </c>
      <c r="B978" s="57">
        <v>102</v>
      </c>
      <c r="C978" s="112">
        <v>100</v>
      </c>
      <c r="D978" s="6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123"/>
      <c r="R978" s="24" t="s">
        <v>100</v>
      </c>
      <c r="S978" s="148">
        <f>C1006</f>
        <v>15</v>
      </c>
    </row>
    <row r="979" spans="1:19" s="148" customFormat="1" ht="24.75" customHeight="1">
      <c r="A979" s="60" t="s">
        <v>103</v>
      </c>
      <c r="B979" s="47">
        <v>5</v>
      </c>
      <c r="C979" s="47">
        <v>5</v>
      </c>
      <c r="D979" s="145"/>
      <c r="E979" s="88"/>
      <c r="F979" s="88"/>
      <c r="G979" s="88"/>
      <c r="H979" s="168"/>
      <c r="I979" s="169"/>
      <c r="J979" s="169"/>
      <c r="K979" s="169"/>
      <c r="L979" s="169"/>
      <c r="M979" s="169"/>
      <c r="N979" s="169"/>
      <c r="O979" s="169"/>
      <c r="P979" s="169"/>
      <c r="Q979" s="123"/>
      <c r="R979" s="23" t="s">
        <v>38</v>
      </c>
      <c r="S979" s="149">
        <f>C1041++C1001+C1073</f>
        <v>15</v>
      </c>
    </row>
    <row r="980" spans="1:19" s="148" customFormat="1" ht="24.75" customHeight="1">
      <c r="A980" s="308" t="s">
        <v>147</v>
      </c>
      <c r="B980" s="308"/>
      <c r="C980" s="308"/>
      <c r="D980" s="143">
        <v>180</v>
      </c>
      <c r="E980" s="10">
        <v>3.5</v>
      </c>
      <c r="F980" s="10">
        <v>5.5</v>
      </c>
      <c r="G980" s="10">
        <v>28.3</v>
      </c>
      <c r="H980" s="8">
        <f>G980*4+F980*9+E980*4</f>
        <v>176.7</v>
      </c>
      <c r="I980" s="11">
        <v>0</v>
      </c>
      <c r="J980" s="11">
        <v>0.168</v>
      </c>
      <c r="K980" s="11">
        <v>0.24</v>
      </c>
      <c r="L980" s="11">
        <v>0.6</v>
      </c>
      <c r="M980" s="11">
        <v>11.915999999999999</v>
      </c>
      <c r="N980" s="11">
        <v>168.672</v>
      </c>
      <c r="O980" s="11">
        <v>25.644000000000002</v>
      </c>
      <c r="P980" s="11">
        <v>1.692</v>
      </c>
      <c r="Q980" s="123"/>
      <c r="R980" s="23" t="s">
        <v>30</v>
      </c>
      <c r="S980" s="149">
        <f>C1020+C1058</f>
        <v>11</v>
      </c>
    </row>
    <row r="981" spans="1:19" s="148" customFormat="1" ht="24.75" customHeight="1">
      <c r="A981" s="7" t="s">
        <v>64</v>
      </c>
      <c r="B981" s="13">
        <v>45</v>
      </c>
      <c r="C981" s="13">
        <v>45</v>
      </c>
      <c r="D981" s="14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123"/>
      <c r="R981" s="24" t="s">
        <v>39</v>
      </c>
      <c r="S981" s="149">
        <f>C997+C1056</f>
        <v>11</v>
      </c>
    </row>
    <row r="982" spans="1:18" s="148" customFormat="1" ht="24.75" customHeight="1">
      <c r="A982" s="7" t="s">
        <v>82</v>
      </c>
      <c r="B982" s="13">
        <v>144</v>
      </c>
      <c r="C982" s="13">
        <v>144</v>
      </c>
      <c r="D982" s="14"/>
      <c r="E982" s="28"/>
      <c r="F982" s="28"/>
      <c r="G982" s="28"/>
      <c r="H982" s="14"/>
      <c r="I982" s="14"/>
      <c r="J982" s="14"/>
      <c r="K982" s="14"/>
      <c r="L982" s="14"/>
      <c r="M982" s="14"/>
      <c r="N982" s="14"/>
      <c r="O982" s="14"/>
      <c r="P982" s="14"/>
      <c r="Q982" s="123"/>
      <c r="R982" s="96" t="s">
        <v>162</v>
      </c>
    </row>
    <row r="983" spans="1:42" s="181" customFormat="1" ht="24.75" customHeight="1" thickBot="1">
      <c r="A983" s="60" t="s">
        <v>49</v>
      </c>
      <c r="B983" s="14">
        <v>7</v>
      </c>
      <c r="C983" s="14">
        <v>7</v>
      </c>
      <c r="D983" s="14"/>
      <c r="E983" s="28"/>
      <c r="F983" s="28"/>
      <c r="G983" s="28"/>
      <c r="H983" s="14"/>
      <c r="I983" s="46"/>
      <c r="J983" s="46"/>
      <c r="K983" s="46"/>
      <c r="L983" s="46"/>
      <c r="M983" s="46"/>
      <c r="N983" s="46"/>
      <c r="O983" s="46"/>
      <c r="P983" s="46"/>
      <c r="Q983" s="180"/>
      <c r="R983" s="97" t="s">
        <v>141</v>
      </c>
      <c r="S983" s="148">
        <v>3</v>
      </c>
      <c r="T983" s="148"/>
      <c r="AE983" s="148"/>
      <c r="AF983" s="148"/>
      <c r="AG983" s="148"/>
      <c r="AH983" s="148"/>
      <c r="AI983" s="148"/>
      <c r="AJ983" s="148"/>
      <c r="AK983" s="148"/>
      <c r="AL983" s="148"/>
      <c r="AM983" s="148"/>
      <c r="AN983" s="148"/>
      <c r="AO983" s="148"/>
      <c r="AP983" s="148"/>
    </row>
    <row r="984" spans="1:19" s="148" customFormat="1" ht="24.75" customHeight="1">
      <c r="A984" s="211" t="s">
        <v>246</v>
      </c>
      <c r="B984" s="143">
        <v>200</v>
      </c>
      <c r="C984" s="143">
        <v>200</v>
      </c>
      <c r="D984" s="143">
        <v>200</v>
      </c>
      <c r="E984" s="10">
        <v>0.5</v>
      </c>
      <c r="F984" s="10">
        <v>0.2</v>
      </c>
      <c r="G984" s="10">
        <v>22</v>
      </c>
      <c r="H984" s="8">
        <f>G984*4+F984*9+E984*4</f>
        <v>91.8</v>
      </c>
      <c r="I984" s="11">
        <v>4.444444444444445</v>
      </c>
      <c r="J984" s="11">
        <v>0.022222222222222223</v>
      </c>
      <c r="K984" s="11">
        <v>0</v>
      </c>
      <c r="L984" s="11">
        <v>1</v>
      </c>
      <c r="M984" s="11">
        <v>18.88888888888889</v>
      </c>
      <c r="N984" s="11">
        <v>27.77777777777778</v>
      </c>
      <c r="O984" s="11">
        <v>12.222222222222221</v>
      </c>
      <c r="P984" s="11">
        <v>0.3333333333333333</v>
      </c>
      <c r="Q984" s="123"/>
      <c r="R984" s="32" t="s">
        <v>187</v>
      </c>
      <c r="S984" s="179"/>
    </row>
    <row r="985" spans="1:19" s="148" customFormat="1" ht="24.75" customHeight="1">
      <c r="A985" s="307" t="s">
        <v>127</v>
      </c>
      <c r="B985" s="310"/>
      <c r="C985" s="310"/>
      <c r="D985" s="143">
        <v>80</v>
      </c>
      <c r="E985" s="10">
        <v>6.079999999999999</v>
      </c>
      <c r="F985" s="10">
        <v>0.64</v>
      </c>
      <c r="G985" s="10">
        <v>39.36</v>
      </c>
      <c r="H985" s="8">
        <v>188</v>
      </c>
      <c r="I985" s="11">
        <v>0</v>
      </c>
      <c r="J985" s="11">
        <v>0.08800000000000001</v>
      </c>
      <c r="K985" s="11">
        <v>0</v>
      </c>
      <c r="L985" s="11">
        <v>0.8800000000000001</v>
      </c>
      <c r="M985" s="11">
        <v>16</v>
      </c>
      <c r="N985" s="11">
        <v>52</v>
      </c>
      <c r="O985" s="11">
        <v>11.2</v>
      </c>
      <c r="P985" s="11">
        <v>0.8800000000000001</v>
      </c>
      <c r="Q985" s="123"/>
      <c r="R985" s="181"/>
      <c r="S985" s="181"/>
    </row>
    <row r="986" spans="1:19" s="148" customFormat="1" ht="24.75" customHeight="1">
      <c r="A986" s="307" t="s">
        <v>119</v>
      </c>
      <c r="B986" s="307"/>
      <c r="C986" s="307"/>
      <c r="D986" s="143">
        <v>80</v>
      </c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23"/>
      <c r="R986" s="181"/>
      <c r="S986" s="181"/>
    </row>
    <row r="987" spans="1:19" s="148" customFormat="1" ht="24.75" customHeight="1">
      <c r="A987" s="307" t="s">
        <v>40</v>
      </c>
      <c r="B987" s="310"/>
      <c r="C987" s="310"/>
      <c r="D987" s="143">
        <v>60</v>
      </c>
      <c r="E987" s="10">
        <v>3.96</v>
      </c>
      <c r="F987" s="10">
        <v>0.7199999999999999</v>
      </c>
      <c r="G987" s="10">
        <v>20.039999999999996</v>
      </c>
      <c r="H987" s="8">
        <v>102.47999999999996</v>
      </c>
      <c r="I987" s="11">
        <v>0</v>
      </c>
      <c r="J987" s="11">
        <v>0.10000000000000002</v>
      </c>
      <c r="K987" s="11">
        <v>0</v>
      </c>
      <c r="L987" s="11">
        <v>0.96</v>
      </c>
      <c r="M987" s="11">
        <v>21</v>
      </c>
      <c r="N987" s="11">
        <v>93</v>
      </c>
      <c r="O987" s="11">
        <v>24.6</v>
      </c>
      <c r="P987" s="11">
        <v>0.78</v>
      </c>
      <c r="Q987" s="123"/>
      <c r="R987" s="181"/>
      <c r="S987" s="181"/>
    </row>
    <row r="988" spans="1:17" s="148" customFormat="1" ht="24.75" customHeight="1">
      <c r="A988" s="325" t="s">
        <v>26</v>
      </c>
      <c r="B988" s="326"/>
      <c r="C988" s="326"/>
      <c r="D988" s="326"/>
      <c r="E988" s="30">
        <f aca="true" t="shared" si="38" ref="E988:P988">E931+E948</f>
        <v>46.56</v>
      </c>
      <c r="F988" s="30">
        <f t="shared" si="38"/>
        <v>51.99999999999999</v>
      </c>
      <c r="G988" s="30">
        <f t="shared" si="38"/>
        <v>239.38</v>
      </c>
      <c r="H988" s="30">
        <f t="shared" si="38"/>
        <v>1612.8799999999999</v>
      </c>
      <c r="I988" s="30">
        <f t="shared" si="38"/>
        <v>20.894444444444442</v>
      </c>
      <c r="J988" s="44">
        <f t="shared" si="38"/>
        <v>0.9142222222222223</v>
      </c>
      <c r="K988" s="44">
        <f t="shared" si="38"/>
        <v>0.592</v>
      </c>
      <c r="L988" s="44">
        <f t="shared" si="38"/>
        <v>9.475222222222222</v>
      </c>
      <c r="M988" s="30">
        <f t="shared" si="38"/>
        <v>671.5482222222222</v>
      </c>
      <c r="N988" s="30">
        <f t="shared" si="38"/>
        <v>1290.5931111111113</v>
      </c>
      <c r="O988" s="30">
        <f t="shared" si="38"/>
        <v>174.85733333333334</v>
      </c>
      <c r="P988" s="30">
        <f t="shared" si="38"/>
        <v>10.038666666666668</v>
      </c>
      <c r="Q988" s="123"/>
    </row>
    <row r="989" spans="1:17" s="148" customFormat="1" ht="24.75" customHeight="1">
      <c r="A989" s="329" t="s">
        <v>24</v>
      </c>
      <c r="B989" s="329"/>
      <c r="C989" s="329"/>
      <c r="D989" s="329"/>
      <c r="E989" s="329"/>
      <c r="F989" s="329"/>
      <c r="G989" s="329"/>
      <c r="H989" s="329"/>
      <c r="I989" s="329"/>
      <c r="J989" s="329"/>
      <c r="K989" s="329"/>
      <c r="L989" s="329"/>
      <c r="M989" s="329"/>
      <c r="N989" s="329"/>
      <c r="O989" s="329"/>
      <c r="P989" s="329"/>
      <c r="Q989" s="123"/>
    </row>
    <row r="990" spans="1:17" s="148" customFormat="1" ht="24.75" customHeight="1">
      <c r="A990" s="311" t="s">
        <v>1</v>
      </c>
      <c r="B990" s="319" t="s">
        <v>2</v>
      </c>
      <c r="C990" s="319" t="s">
        <v>3</v>
      </c>
      <c r="D990" s="334" t="s">
        <v>4</v>
      </c>
      <c r="E990" s="334"/>
      <c r="F990" s="334"/>
      <c r="G990" s="334"/>
      <c r="H990" s="334"/>
      <c r="I990" s="318" t="s">
        <v>215</v>
      </c>
      <c r="J990" s="318"/>
      <c r="K990" s="318"/>
      <c r="L990" s="318"/>
      <c r="M990" s="318" t="s">
        <v>220</v>
      </c>
      <c r="N990" s="318"/>
      <c r="O990" s="318"/>
      <c r="P990" s="318"/>
      <c r="Q990" s="123"/>
    </row>
    <row r="991" spans="1:17" s="148" customFormat="1" ht="24.75" customHeight="1">
      <c r="A991" s="311"/>
      <c r="B991" s="311"/>
      <c r="C991" s="311"/>
      <c r="D991" s="226" t="s">
        <v>5</v>
      </c>
      <c r="E991" s="227" t="s">
        <v>6</v>
      </c>
      <c r="F991" s="227" t="s">
        <v>7</v>
      </c>
      <c r="G991" s="227" t="s">
        <v>8</v>
      </c>
      <c r="H991" s="228" t="s">
        <v>9</v>
      </c>
      <c r="I991" s="261" t="s">
        <v>216</v>
      </c>
      <c r="J991" s="261" t="s">
        <v>217</v>
      </c>
      <c r="K991" s="241" t="s">
        <v>218</v>
      </c>
      <c r="L991" s="241" t="s">
        <v>219</v>
      </c>
      <c r="M991" s="161" t="s">
        <v>221</v>
      </c>
      <c r="N991" s="161" t="s">
        <v>222</v>
      </c>
      <c r="O991" s="161" t="s">
        <v>223</v>
      </c>
      <c r="P991" s="161" t="s">
        <v>224</v>
      </c>
      <c r="Q991" s="123"/>
    </row>
    <row r="992" spans="1:42" s="148" customFormat="1" ht="24.75" customHeight="1">
      <c r="A992" s="325" t="s">
        <v>10</v>
      </c>
      <c r="B992" s="325"/>
      <c r="C992" s="325"/>
      <c r="D992" s="325"/>
      <c r="E992" s="44">
        <f aca="true" t="shared" si="39" ref="E992:P992">E993+E1004+E1007+E1011</f>
        <v>30.020000000000003</v>
      </c>
      <c r="F992" s="44">
        <f t="shared" si="39"/>
        <v>24.84</v>
      </c>
      <c r="G992" s="44">
        <f t="shared" si="39"/>
        <v>75.68</v>
      </c>
      <c r="H992" s="44">
        <f t="shared" si="39"/>
        <v>647</v>
      </c>
      <c r="I992" s="44">
        <f t="shared" si="39"/>
        <v>2.7545098039215685</v>
      </c>
      <c r="J992" s="44">
        <f t="shared" si="39"/>
        <v>0.16423529411764706</v>
      </c>
      <c r="K992" s="44">
        <f t="shared" si="39"/>
        <v>0.2862745098039216</v>
      </c>
      <c r="L992" s="44">
        <f t="shared" si="39"/>
        <v>1.0484313725490195</v>
      </c>
      <c r="M992" s="44">
        <f t="shared" si="39"/>
        <v>596.6166666666667</v>
      </c>
      <c r="N992" s="44">
        <f t="shared" si="39"/>
        <v>638.6233333333333</v>
      </c>
      <c r="O992" s="44">
        <f t="shared" si="39"/>
        <v>62.13490196078432</v>
      </c>
      <c r="P992" s="44">
        <f t="shared" si="39"/>
        <v>2.3072549019607846</v>
      </c>
      <c r="Q992" s="123"/>
      <c r="AE992" s="181"/>
      <c r="AF992" s="181"/>
      <c r="AG992" s="181"/>
      <c r="AH992" s="181"/>
      <c r="AI992" s="181"/>
      <c r="AJ992" s="181"/>
      <c r="AK992" s="181"/>
      <c r="AL992" s="181"/>
      <c r="AM992" s="181"/>
      <c r="AN992" s="181"/>
      <c r="AO992" s="181"/>
      <c r="AP992" s="181"/>
    </row>
    <row r="993" spans="1:17" s="148" customFormat="1" ht="24.75" customHeight="1">
      <c r="A993" s="309" t="s">
        <v>263</v>
      </c>
      <c r="B993" s="309"/>
      <c r="C993" s="309"/>
      <c r="D993" s="143" t="s">
        <v>245</v>
      </c>
      <c r="E993" s="10">
        <v>23.2</v>
      </c>
      <c r="F993" s="10">
        <v>18.7</v>
      </c>
      <c r="G993" s="10">
        <v>44</v>
      </c>
      <c r="H993" s="8">
        <f>E993*4+F993*9+G993*4</f>
        <v>437.09999999999997</v>
      </c>
      <c r="I993" s="11">
        <v>0.6211764705882353</v>
      </c>
      <c r="J993" s="11">
        <v>0.08823529411764706</v>
      </c>
      <c r="K993" s="11">
        <v>0.11294117647058825</v>
      </c>
      <c r="L993" s="11">
        <v>0.691764705882353</v>
      </c>
      <c r="M993" s="11">
        <v>340.56</v>
      </c>
      <c r="N993" s="11">
        <v>400.59</v>
      </c>
      <c r="O993" s="11">
        <v>42.26823529411765</v>
      </c>
      <c r="P993" s="11">
        <v>0.7905882352941178</v>
      </c>
      <c r="Q993" s="123"/>
    </row>
    <row r="994" spans="1:17" s="148" customFormat="1" ht="24.75" customHeight="1">
      <c r="A994" s="53" t="s">
        <v>74</v>
      </c>
      <c r="B994" s="64">
        <v>161</v>
      </c>
      <c r="C994" s="64">
        <v>159</v>
      </c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123"/>
    </row>
    <row r="995" spans="1:17" s="148" customFormat="1" ht="24.75" customHeight="1">
      <c r="A995" s="53" t="s">
        <v>66</v>
      </c>
      <c r="B995" s="64">
        <v>11</v>
      </c>
      <c r="C995" s="64">
        <v>11</v>
      </c>
      <c r="D995" s="67"/>
      <c r="E995" s="10"/>
      <c r="F995" s="65"/>
      <c r="G995" s="40"/>
      <c r="H995" s="64"/>
      <c r="I995" s="10"/>
      <c r="J995" s="10"/>
      <c r="K995" s="10"/>
      <c r="L995" s="10"/>
      <c r="M995" s="10"/>
      <c r="N995" s="10"/>
      <c r="O995" s="10"/>
      <c r="P995" s="10"/>
      <c r="Q995" s="123"/>
    </row>
    <row r="996" spans="1:17" s="148" customFormat="1" ht="24.75" customHeight="1">
      <c r="A996" s="53" t="s">
        <v>101</v>
      </c>
      <c r="B996" s="64">
        <v>14</v>
      </c>
      <c r="C996" s="64">
        <v>14</v>
      </c>
      <c r="D996" s="67"/>
      <c r="E996" s="67"/>
      <c r="F996" s="67"/>
      <c r="G996" s="67"/>
      <c r="H996" s="64"/>
      <c r="I996" s="67"/>
      <c r="J996" s="67"/>
      <c r="K996" s="67"/>
      <c r="L996" s="67"/>
      <c r="M996" s="67"/>
      <c r="N996" s="67"/>
      <c r="O996" s="67"/>
      <c r="P996" s="67"/>
      <c r="Q996" s="123"/>
    </row>
    <row r="997" spans="1:17" s="148" customFormat="1" ht="24.75" customHeight="1">
      <c r="A997" s="7" t="s">
        <v>89</v>
      </c>
      <c r="B997" s="64">
        <v>5</v>
      </c>
      <c r="C997" s="64">
        <v>5</v>
      </c>
      <c r="D997" s="67"/>
      <c r="E997" s="67"/>
      <c r="F997" s="60"/>
      <c r="G997" s="64"/>
      <c r="H997" s="64"/>
      <c r="I997" s="92"/>
      <c r="J997" s="92"/>
      <c r="K997" s="92"/>
      <c r="L997" s="92"/>
      <c r="M997" s="92"/>
      <c r="N997" s="92"/>
      <c r="O997" s="92"/>
      <c r="P997" s="92"/>
      <c r="Q997" s="123"/>
    </row>
    <row r="998" spans="1:17" s="148" customFormat="1" ht="24.75" customHeight="1">
      <c r="A998" s="53" t="s">
        <v>48</v>
      </c>
      <c r="B998" s="64">
        <v>6</v>
      </c>
      <c r="C998" s="64">
        <v>6</v>
      </c>
      <c r="D998" s="67"/>
      <c r="E998" s="67"/>
      <c r="F998" s="65"/>
      <c r="G998" s="64"/>
      <c r="H998" s="64"/>
      <c r="I998" s="92"/>
      <c r="J998" s="92"/>
      <c r="K998" s="92"/>
      <c r="L998" s="92"/>
      <c r="M998" s="92"/>
      <c r="N998" s="92"/>
      <c r="O998" s="92"/>
      <c r="P998" s="92"/>
      <c r="Q998" s="123"/>
    </row>
    <row r="999" spans="1:17" s="148" customFormat="1" ht="24.75" customHeight="1">
      <c r="A999" s="65" t="s">
        <v>63</v>
      </c>
      <c r="B999" s="64">
        <v>6</v>
      </c>
      <c r="C999" s="64">
        <v>6</v>
      </c>
      <c r="D999" s="67"/>
      <c r="E999" s="67"/>
      <c r="F999" s="65"/>
      <c r="G999" s="64"/>
      <c r="H999" s="64"/>
      <c r="I999" s="92"/>
      <c r="J999" s="92"/>
      <c r="K999" s="92"/>
      <c r="L999" s="92"/>
      <c r="M999" s="92"/>
      <c r="N999" s="92"/>
      <c r="O999" s="92"/>
      <c r="P999" s="92"/>
      <c r="Q999" s="123"/>
    </row>
    <row r="1000" spans="1:17" s="148" customFormat="1" ht="24.75" customHeight="1">
      <c r="A1000" s="53" t="s">
        <v>80</v>
      </c>
      <c r="B1000" s="47">
        <v>7</v>
      </c>
      <c r="C1000" s="47">
        <v>7</v>
      </c>
      <c r="D1000" s="67"/>
      <c r="E1000" s="67"/>
      <c r="F1000" s="65"/>
      <c r="G1000" s="47"/>
      <c r="H1000" s="47"/>
      <c r="I1000" s="92"/>
      <c r="J1000" s="92"/>
      <c r="K1000" s="92"/>
      <c r="L1000" s="92"/>
      <c r="M1000" s="92"/>
      <c r="N1000" s="92"/>
      <c r="O1000" s="92"/>
      <c r="P1000" s="92"/>
      <c r="Q1000" s="123"/>
    </row>
    <row r="1001" spans="1:17" s="148" customFormat="1" ht="24.75" customHeight="1">
      <c r="A1001" s="60" t="s">
        <v>93</v>
      </c>
      <c r="B1001" s="47">
        <v>4</v>
      </c>
      <c r="C1001" s="47">
        <v>4</v>
      </c>
      <c r="D1001" s="14"/>
      <c r="E1001" s="14"/>
      <c r="F1001" s="60"/>
      <c r="G1001" s="47"/>
      <c r="H1001" s="47"/>
      <c r="I1001" s="166"/>
      <c r="J1001" s="166"/>
      <c r="K1001" s="166"/>
      <c r="L1001" s="166"/>
      <c r="M1001" s="166"/>
      <c r="N1001" s="166"/>
      <c r="O1001" s="166"/>
      <c r="P1001" s="166"/>
      <c r="Q1001" s="123"/>
    </row>
    <row r="1002" spans="1:17" s="148" customFormat="1" ht="24.75" customHeight="1">
      <c r="A1002" s="60" t="s">
        <v>271</v>
      </c>
      <c r="B1002" s="47"/>
      <c r="C1002" s="47">
        <v>170</v>
      </c>
      <c r="D1002" s="14"/>
      <c r="E1002" s="14"/>
      <c r="F1002" s="60"/>
      <c r="G1002" s="47"/>
      <c r="H1002" s="47"/>
      <c r="I1002" s="166"/>
      <c r="J1002" s="166"/>
      <c r="K1002" s="166"/>
      <c r="L1002" s="166"/>
      <c r="M1002" s="166"/>
      <c r="N1002" s="166"/>
      <c r="O1002" s="166"/>
      <c r="P1002" s="166"/>
      <c r="Q1002" s="123"/>
    </row>
    <row r="1003" spans="1:17" s="148" customFormat="1" ht="24.75" customHeight="1">
      <c r="A1003" s="7" t="s">
        <v>121</v>
      </c>
      <c r="B1003" s="67">
        <v>30</v>
      </c>
      <c r="C1003" s="67">
        <v>30</v>
      </c>
      <c r="D1003" s="67"/>
      <c r="E1003" s="67"/>
      <c r="F1003" s="60"/>
      <c r="G1003" s="67"/>
      <c r="H1003" s="67"/>
      <c r="I1003" s="92"/>
      <c r="J1003" s="92"/>
      <c r="K1003" s="92"/>
      <c r="L1003" s="92"/>
      <c r="M1003" s="92"/>
      <c r="N1003" s="92"/>
      <c r="O1003" s="92"/>
      <c r="P1003" s="92"/>
      <c r="Q1003" s="123"/>
    </row>
    <row r="1004" spans="1:17" s="148" customFormat="1" ht="24.75" customHeight="1">
      <c r="A1004" s="322" t="s">
        <v>115</v>
      </c>
      <c r="B1004" s="322"/>
      <c r="C1004" s="322"/>
      <c r="D1004" s="106" t="s">
        <v>232</v>
      </c>
      <c r="E1004" s="72">
        <v>5.4</v>
      </c>
      <c r="F1004" s="72">
        <v>5.9</v>
      </c>
      <c r="G1004" s="72">
        <v>9.8</v>
      </c>
      <c r="H1004" s="8">
        <f>E1004*4+F1004*9+G1004*4</f>
        <v>113.9</v>
      </c>
      <c r="I1004" s="11">
        <v>0.13333333333333333</v>
      </c>
      <c r="J1004" s="11">
        <v>0.04</v>
      </c>
      <c r="K1004" s="11">
        <v>0.17333333333333334</v>
      </c>
      <c r="L1004" s="11">
        <v>0.06666666666666667</v>
      </c>
      <c r="M1004" s="11">
        <v>246.66666666666666</v>
      </c>
      <c r="N1004" s="11">
        <v>205.33333333333334</v>
      </c>
      <c r="O1004" s="11">
        <v>9.866666666666667</v>
      </c>
      <c r="P1004" s="11">
        <v>0.6666666666666666</v>
      </c>
      <c r="Q1004" s="123"/>
    </row>
    <row r="1005" spans="1:17" s="148" customFormat="1" ht="24.75" customHeight="1">
      <c r="A1005" s="65" t="s">
        <v>52</v>
      </c>
      <c r="B1005" s="67">
        <v>20</v>
      </c>
      <c r="C1005" s="67">
        <v>20</v>
      </c>
      <c r="D1005" s="262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23"/>
    </row>
    <row r="1006" spans="1:17" s="148" customFormat="1" ht="24.75" customHeight="1">
      <c r="A1006" s="65" t="s">
        <v>77</v>
      </c>
      <c r="B1006" s="67">
        <v>16</v>
      </c>
      <c r="C1006" s="67">
        <v>15</v>
      </c>
      <c r="D1006" s="262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23"/>
    </row>
    <row r="1007" spans="1:17" s="148" customFormat="1" ht="24.75" customHeight="1">
      <c r="A1007" s="258" t="s">
        <v>110</v>
      </c>
      <c r="B1007" s="258"/>
      <c r="C1007" s="258"/>
      <c r="D1007" s="143">
        <v>200</v>
      </c>
      <c r="E1007" s="10">
        <v>0.1</v>
      </c>
      <c r="F1007" s="10">
        <v>0</v>
      </c>
      <c r="G1007" s="10">
        <v>15.2</v>
      </c>
      <c r="H1007" s="8">
        <f>E1007*4+F1007*9+G1007*4</f>
        <v>61.199999999999996</v>
      </c>
      <c r="I1007" s="11">
        <v>2</v>
      </c>
      <c r="J1007" s="11">
        <v>0</v>
      </c>
      <c r="K1007" s="11">
        <v>0</v>
      </c>
      <c r="L1007" s="11">
        <v>0.01</v>
      </c>
      <c r="M1007" s="11">
        <v>2.39</v>
      </c>
      <c r="N1007" s="11">
        <v>1.1</v>
      </c>
      <c r="O1007" s="11">
        <v>0.6</v>
      </c>
      <c r="P1007" s="11">
        <v>0.07</v>
      </c>
      <c r="Q1007" s="123"/>
    </row>
    <row r="1008" spans="1:17" s="148" customFormat="1" ht="24.75" customHeight="1">
      <c r="A1008" s="53" t="s">
        <v>50</v>
      </c>
      <c r="B1008" s="51">
        <v>0.5</v>
      </c>
      <c r="C1008" s="51">
        <v>0.5</v>
      </c>
      <c r="D1008" s="67"/>
      <c r="E1008" s="40"/>
      <c r="F1008" s="40"/>
      <c r="G1008" s="40"/>
      <c r="H1008" s="67"/>
      <c r="I1008" s="119"/>
      <c r="J1008" s="119"/>
      <c r="K1008" s="119"/>
      <c r="L1008" s="119"/>
      <c r="M1008" s="119"/>
      <c r="N1008" s="119"/>
      <c r="O1008" s="119"/>
      <c r="P1008" s="119"/>
      <c r="Q1008" s="123"/>
    </row>
    <row r="1009" spans="1:17" s="148" customFormat="1" ht="24.75" customHeight="1">
      <c r="A1009" s="53" t="s">
        <v>48</v>
      </c>
      <c r="B1009" s="51">
        <v>15</v>
      </c>
      <c r="C1009" s="51">
        <v>15</v>
      </c>
      <c r="D1009" s="67"/>
      <c r="E1009" s="40"/>
      <c r="F1009" s="40"/>
      <c r="G1009" s="40"/>
      <c r="H1009" s="67"/>
      <c r="I1009" s="11"/>
      <c r="J1009" s="11"/>
      <c r="K1009" s="11"/>
      <c r="L1009" s="11"/>
      <c r="M1009" s="11"/>
      <c r="N1009" s="11"/>
      <c r="O1009" s="11"/>
      <c r="P1009" s="11"/>
      <c r="Q1009" s="123"/>
    </row>
    <row r="1010" spans="1:17" s="148" customFormat="1" ht="24.75" customHeight="1">
      <c r="A1010" s="53" t="s">
        <v>51</v>
      </c>
      <c r="B1010" s="51">
        <v>6</v>
      </c>
      <c r="C1010" s="51">
        <v>5</v>
      </c>
      <c r="D1010" s="6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123"/>
    </row>
    <row r="1011" spans="1:17" s="148" customFormat="1" ht="24.75" customHeight="1">
      <c r="A1011" s="307" t="s">
        <v>40</v>
      </c>
      <c r="B1011" s="307"/>
      <c r="C1011" s="307"/>
      <c r="D1011" s="143">
        <v>20</v>
      </c>
      <c r="E1011" s="10">
        <v>1.32</v>
      </c>
      <c r="F1011" s="10">
        <v>0.24</v>
      </c>
      <c r="G1011" s="10">
        <v>6.68</v>
      </c>
      <c r="H1011" s="8">
        <v>34.8</v>
      </c>
      <c r="I1011" s="11">
        <v>0</v>
      </c>
      <c r="J1011" s="11">
        <v>0.036</v>
      </c>
      <c r="K1011" s="11">
        <v>0</v>
      </c>
      <c r="L1011" s="11">
        <v>0.28</v>
      </c>
      <c r="M1011" s="11">
        <v>7</v>
      </c>
      <c r="N1011" s="11">
        <v>31.6</v>
      </c>
      <c r="O1011" s="11">
        <v>9.4</v>
      </c>
      <c r="P1011" s="11">
        <v>0.78</v>
      </c>
      <c r="Q1011" s="178"/>
    </row>
    <row r="1012" spans="1:17" s="148" customFormat="1" ht="24.75" customHeight="1">
      <c r="A1012" s="325" t="s">
        <v>11</v>
      </c>
      <c r="B1012" s="325"/>
      <c r="C1012" s="325"/>
      <c r="D1012" s="325"/>
      <c r="E1012" s="44">
        <f aca="true" t="shared" si="40" ref="E1012:P1012">E1013+E1028+E1047+E1067+E1074+E1077+E1079</f>
        <v>33.47333333333333</v>
      </c>
      <c r="F1012" s="44">
        <f t="shared" si="40"/>
        <v>24.459999999999997</v>
      </c>
      <c r="G1012" s="44">
        <f t="shared" si="40"/>
        <v>149.33333333333331</v>
      </c>
      <c r="H1012" s="30">
        <f t="shared" si="40"/>
        <v>951.8466666666668</v>
      </c>
      <c r="I1012" s="44">
        <f t="shared" si="40"/>
        <v>101.93666666666667</v>
      </c>
      <c r="J1012" s="44">
        <f t="shared" si="40"/>
        <v>0.5363333333333333</v>
      </c>
      <c r="K1012" s="44">
        <f t="shared" si="40"/>
        <v>0.11000000000000001</v>
      </c>
      <c r="L1012" s="44">
        <f t="shared" si="40"/>
        <v>6.604285714285714</v>
      </c>
      <c r="M1012" s="44">
        <f t="shared" si="40"/>
        <v>210.905</v>
      </c>
      <c r="N1012" s="44">
        <f t="shared" si="40"/>
        <v>593.7142857142858</v>
      </c>
      <c r="O1012" s="44">
        <f t="shared" si="40"/>
        <v>118.41142857142859</v>
      </c>
      <c r="P1012" s="44">
        <f t="shared" si="40"/>
        <v>6.863571428571428</v>
      </c>
      <c r="Q1012" s="183"/>
    </row>
    <row r="1013" spans="1:17" s="148" customFormat="1" ht="24.75" customHeight="1">
      <c r="A1013" s="308" t="s">
        <v>152</v>
      </c>
      <c r="B1013" s="308"/>
      <c r="C1013" s="308"/>
      <c r="D1013" s="143">
        <v>100</v>
      </c>
      <c r="E1013" s="10">
        <v>1.3333333333333333</v>
      </c>
      <c r="F1013" s="10">
        <v>5</v>
      </c>
      <c r="G1013" s="10">
        <v>10.833333333333332</v>
      </c>
      <c r="H1013" s="70">
        <f>E1013*4+F1013*9+G1013*4</f>
        <v>93.66666666666666</v>
      </c>
      <c r="I1013" s="11">
        <v>0.8666666666666667</v>
      </c>
      <c r="J1013" s="11">
        <v>0.03333333333333333</v>
      </c>
      <c r="K1013" s="11">
        <v>0</v>
      </c>
      <c r="L1013" s="11">
        <v>2.0142857142857142</v>
      </c>
      <c r="M1013" s="11">
        <v>23.9</v>
      </c>
      <c r="N1013" s="11">
        <v>80.41428571428571</v>
      </c>
      <c r="O1013" s="11">
        <v>16.67142857142857</v>
      </c>
      <c r="P1013" s="11">
        <v>0.6285714285714286</v>
      </c>
      <c r="Q1013" s="123"/>
    </row>
    <row r="1014" spans="1:17" s="148" customFormat="1" ht="24.75" customHeight="1">
      <c r="A1014" s="53" t="s">
        <v>61</v>
      </c>
      <c r="B1014" s="64">
        <f>C1014*1.25</f>
        <v>87.5</v>
      </c>
      <c r="C1014" s="14">
        <v>70</v>
      </c>
      <c r="D1014" s="14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23"/>
    </row>
    <row r="1015" spans="1:17" s="148" customFormat="1" ht="24.75" customHeight="1">
      <c r="A1015" s="111" t="s">
        <v>53</v>
      </c>
      <c r="B1015" s="47">
        <f>C1015*1.33</f>
        <v>93.10000000000001</v>
      </c>
      <c r="C1015" s="14">
        <v>70</v>
      </c>
      <c r="D1015" s="14"/>
      <c r="E1015" s="10"/>
      <c r="F1015" s="10"/>
      <c r="G1015" s="10"/>
      <c r="H1015" s="8"/>
      <c r="I1015" s="11"/>
      <c r="J1015" s="11"/>
      <c r="K1015" s="11"/>
      <c r="L1015" s="11"/>
      <c r="M1015" s="11"/>
      <c r="N1015" s="11"/>
      <c r="O1015" s="11"/>
      <c r="P1015" s="11"/>
      <c r="Q1015" s="123">
        <v>10</v>
      </c>
    </row>
    <row r="1016" spans="1:17" s="148" customFormat="1" ht="24.75" customHeight="1">
      <c r="A1016" s="7" t="s">
        <v>253</v>
      </c>
      <c r="B1016" s="48"/>
      <c r="C1016" s="48">
        <f>C1015/1.01</f>
        <v>69.3069306930693</v>
      </c>
      <c r="D1016" s="240"/>
      <c r="E1016" s="72"/>
      <c r="F1016" s="72"/>
      <c r="G1016" s="72"/>
      <c r="H1016" s="66"/>
      <c r="I1016" s="89"/>
      <c r="J1016" s="89"/>
      <c r="K1016" s="89"/>
      <c r="L1016" s="89"/>
      <c r="M1016" s="89"/>
      <c r="N1016" s="89"/>
      <c r="O1016" s="89"/>
      <c r="P1016" s="89"/>
      <c r="Q1016" s="123"/>
    </row>
    <row r="1017" spans="1:17" s="148" customFormat="1" ht="24.75" customHeight="1">
      <c r="A1017" s="53" t="s">
        <v>194</v>
      </c>
      <c r="B1017" s="47">
        <f>C1017*1.82</f>
        <v>50.96</v>
      </c>
      <c r="C1017" s="14">
        <v>28</v>
      </c>
      <c r="D1017" s="14"/>
      <c r="E1017" s="10"/>
      <c r="F1017" s="10"/>
      <c r="G1017" s="10"/>
      <c r="H1017" s="8"/>
      <c r="I1017" s="11"/>
      <c r="J1017" s="11"/>
      <c r="K1017" s="11"/>
      <c r="L1017" s="11"/>
      <c r="M1017" s="11"/>
      <c r="N1017" s="11"/>
      <c r="O1017" s="11"/>
      <c r="P1017" s="11"/>
      <c r="Q1017" s="123"/>
    </row>
    <row r="1018" spans="1:17" s="148" customFormat="1" ht="24.75" customHeight="1">
      <c r="A1018" s="7" t="s">
        <v>134</v>
      </c>
      <c r="B1018" s="28">
        <f>C1018*1.02</f>
        <v>28.560000000000002</v>
      </c>
      <c r="C1018" s="14">
        <v>28</v>
      </c>
      <c r="D1018" s="14"/>
      <c r="E1018" s="10"/>
      <c r="F1018" s="10"/>
      <c r="G1018" s="10"/>
      <c r="H1018" s="8"/>
      <c r="I1018" s="11"/>
      <c r="J1018" s="11"/>
      <c r="K1018" s="11"/>
      <c r="L1018" s="11"/>
      <c r="M1018" s="11"/>
      <c r="N1018" s="11"/>
      <c r="O1018" s="11"/>
      <c r="P1018" s="11"/>
      <c r="Q1018" s="123" t="s">
        <v>112</v>
      </c>
    </row>
    <row r="1019" spans="1:17" s="148" customFormat="1" ht="24.75" customHeight="1">
      <c r="A1019" s="60" t="s">
        <v>135</v>
      </c>
      <c r="B1019" s="28">
        <f>C1019*1.05</f>
        <v>29.400000000000002</v>
      </c>
      <c r="C1019" s="14">
        <v>28</v>
      </c>
      <c r="D1019" s="14"/>
      <c r="E1019" s="10"/>
      <c r="F1019" s="10"/>
      <c r="G1019" s="10"/>
      <c r="H1019" s="8"/>
      <c r="I1019" s="11"/>
      <c r="J1019" s="11"/>
      <c r="K1019" s="11"/>
      <c r="L1019" s="11"/>
      <c r="M1019" s="11"/>
      <c r="N1019" s="11"/>
      <c r="O1019" s="11"/>
      <c r="P1019" s="11"/>
      <c r="Q1019" s="123"/>
    </row>
    <row r="1020" spans="1:17" s="148" customFormat="1" ht="24.75" customHeight="1">
      <c r="A1020" s="7" t="s">
        <v>54</v>
      </c>
      <c r="B1020" s="14">
        <v>5</v>
      </c>
      <c r="C1020" s="14">
        <v>5</v>
      </c>
      <c r="D1020" s="14"/>
      <c r="E1020" s="10"/>
      <c r="F1020" s="10"/>
      <c r="G1020" s="10"/>
      <c r="H1020" s="8"/>
      <c r="I1020" s="11"/>
      <c r="J1020" s="11"/>
      <c r="K1020" s="11"/>
      <c r="L1020" s="11"/>
      <c r="M1020" s="11"/>
      <c r="N1020" s="11"/>
      <c r="O1020" s="11"/>
      <c r="P1020" s="11"/>
      <c r="Q1020" s="123"/>
    </row>
    <row r="1021" spans="1:17" s="148" customFormat="1" ht="24.75" customHeight="1">
      <c r="A1021" s="53" t="s">
        <v>154</v>
      </c>
      <c r="B1021" s="51">
        <f>C1021*1.35</f>
        <v>2.7</v>
      </c>
      <c r="C1021" s="51">
        <v>2</v>
      </c>
      <c r="D1021" s="67"/>
      <c r="E1021" s="40"/>
      <c r="F1021" s="40"/>
      <c r="G1021" s="40"/>
      <c r="H1021" s="67"/>
      <c r="I1021" s="92"/>
      <c r="J1021" s="92"/>
      <c r="K1021" s="92"/>
      <c r="L1021" s="92"/>
      <c r="M1021" s="92"/>
      <c r="N1021" s="92"/>
      <c r="O1021" s="92"/>
      <c r="P1021" s="92"/>
      <c r="Q1021" s="123"/>
    </row>
    <row r="1022" spans="1:17" s="148" customFormat="1" ht="24.75" customHeight="1">
      <c r="A1022" s="317" t="s">
        <v>88</v>
      </c>
      <c r="B1022" s="317"/>
      <c r="C1022" s="317"/>
      <c r="D1022" s="317"/>
      <c r="E1022" s="317"/>
      <c r="F1022" s="317"/>
      <c r="G1022" s="317"/>
      <c r="H1022" s="317"/>
      <c r="I1022" s="317"/>
      <c r="J1022" s="317"/>
      <c r="K1022" s="317"/>
      <c r="L1022" s="317"/>
      <c r="M1022" s="317"/>
      <c r="N1022" s="317"/>
      <c r="O1022" s="317"/>
      <c r="P1022" s="317"/>
      <c r="Q1022" s="123"/>
    </row>
    <row r="1023" spans="1:17" s="148" customFormat="1" ht="24.75" customHeight="1">
      <c r="A1023" s="307" t="s">
        <v>173</v>
      </c>
      <c r="B1023" s="310"/>
      <c r="C1023" s="310"/>
      <c r="D1023" s="143">
        <v>100</v>
      </c>
      <c r="E1023" s="10">
        <v>1.5833333333333335</v>
      </c>
      <c r="F1023" s="10">
        <v>0</v>
      </c>
      <c r="G1023" s="10">
        <v>8.391666666666666</v>
      </c>
      <c r="H1023" s="70">
        <f>E1023*4+F1023*9+G1023*4</f>
        <v>39.9</v>
      </c>
      <c r="I1023" s="11">
        <v>1.1875</v>
      </c>
      <c r="J1023" s="11">
        <v>0.04</v>
      </c>
      <c r="K1023" s="11">
        <v>0</v>
      </c>
      <c r="L1023" s="11">
        <v>0.41</v>
      </c>
      <c r="M1023" s="11">
        <v>24.29</v>
      </c>
      <c r="N1023" s="11">
        <v>49.48</v>
      </c>
      <c r="O1023" s="11">
        <v>34.19</v>
      </c>
      <c r="P1023" s="11">
        <v>0.63</v>
      </c>
      <c r="Q1023" s="123"/>
    </row>
    <row r="1024" spans="1:17" s="148" customFormat="1" ht="24.75" customHeight="1">
      <c r="A1024" s="53" t="s">
        <v>61</v>
      </c>
      <c r="B1024" s="48">
        <f>C1024*1.25</f>
        <v>127.5</v>
      </c>
      <c r="C1024" s="48">
        <v>102</v>
      </c>
      <c r="D1024" s="67"/>
      <c r="E1024" s="40"/>
      <c r="F1024" s="40"/>
      <c r="G1024" s="40"/>
      <c r="H1024" s="40"/>
      <c r="I1024" s="40"/>
      <c r="J1024" s="114"/>
      <c r="K1024" s="114"/>
      <c r="L1024" s="114"/>
      <c r="M1024" s="114"/>
      <c r="N1024" s="114"/>
      <c r="O1024" s="114"/>
      <c r="P1024" s="114"/>
      <c r="Q1024" s="123"/>
    </row>
    <row r="1025" spans="1:17" s="148" customFormat="1" ht="24.75" customHeight="1">
      <c r="A1025" s="53" t="s">
        <v>53</v>
      </c>
      <c r="B1025" s="15">
        <f>C1025*1.33</f>
        <v>135.66</v>
      </c>
      <c r="C1025" s="48">
        <v>102</v>
      </c>
      <c r="D1025" s="67"/>
      <c r="E1025" s="40"/>
      <c r="F1025" s="40"/>
      <c r="G1025" s="40"/>
      <c r="H1025" s="8"/>
      <c r="I1025" s="92"/>
      <c r="J1025" s="92"/>
      <c r="K1025" s="92"/>
      <c r="L1025" s="92"/>
      <c r="M1025" s="92"/>
      <c r="N1025" s="92"/>
      <c r="O1025" s="92"/>
      <c r="P1025" s="92"/>
      <c r="Q1025" s="123"/>
    </row>
    <row r="1026" spans="1:19" s="148" customFormat="1" ht="24.75" customHeight="1">
      <c r="A1026" s="7" t="s">
        <v>253</v>
      </c>
      <c r="B1026" s="48"/>
      <c r="C1026" s="48">
        <f>C1025/1.01</f>
        <v>100.99009900990099</v>
      </c>
      <c r="D1026" s="240"/>
      <c r="E1026" s="72"/>
      <c r="F1026" s="72"/>
      <c r="G1026" s="72"/>
      <c r="H1026" s="66"/>
      <c r="I1026" s="89"/>
      <c r="J1026" s="89"/>
      <c r="K1026" s="89"/>
      <c r="L1026" s="89"/>
      <c r="M1026" s="89"/>
      <c r="N1026" s="89"/>
      <c r="O1026" s="89"/>
      <c r="P1026" s="89"/>
      <c r="Q1026" s="123"/>
      <c r="R1026" s="181"/>
      <c r="S1026" s="181"/>
    </row>
    <row r="1027" spans="1:17" s="148" customFormat="1" ht="24.75" customHeight="1">
      <c r="A1027" s="53" t="s">
        <v>154</v>
      </c>
      <c r="B1027" s="51">
        <f>C1027*1.35</f>
        <v>2.7</v>
      </c>
      <c r="C1027" s="51">
        <v>2</v>
      </c>
      <c r="D1027" s="67"/>
      <c r="E1027" s="40"/>
      <c r="F1027" s="40"/>
      <c r="G1027" s="40"/>
      <c r="H1027" s="67"/>
      <c r="I1027" s="92"/>
      <c r="J1027" s="92"/>
      <c r="K1027" s="92"/>
      <c r="L1027" s="92"/>
      <c r="M1027" s="92"/>
      <c r="N1027" s="92"/>
      <c r="O1027" s="92"/>
      <c r="P1027" s="92"/>
      <c r="Q1027" s="123"/>
    </row>
    <row r="1028" spans="1:17" s="148" customFormat="1" ht="24.75" customHeight="1">
      <c r="A1028" s="338" t="s">
        <v>128</v>
      </c>
      <c r="B1028" s="338"/>
      <c r="C1028" s="338"/>
      <c r="D1028" s="240" t="s">
        <v>105</v>
      </c>
      <c r="E1028" s="72">
        <v>4.6</v>
      </c>
      <c r="F1028" s="72">
        <v>4.2</v>
      </c>
      <c r="G1028" s="72">
        <v>14.5</v>
      </c>
      <c r="H1028" s="70">
        <f>E1028*4+F1028*9+G1028*4</f>
        <v>114.2</v>
      </c>
      <c r="I1028" s="11">
        <v>6.45</v>
      </c>
      <c r="J1028" s="11">
        <v>0.06</v>
      </c>
      <c r="K1028" s="11">
        <v>0.01</v>
      </c>
      <c r="L1028" s="11">
        <v>0.56</v>
      </c>
      <c r="M1028" s="11">
        <v>34.6</v>
      </c>
      <c r="N1028" s="11">
        <v>76.84</v>
      </c>
      <c r="O1028" s="11">
        <v>21.16</v>
      </c>
      <c r="P1028" s="11">
        <v>1</v>
      </c>
      <c r="Q1028" s="123"/>
    </row>
    <row r="1029" spans="1:17" s="148" customFormat="1" ht="24.75" customHeight="1">
      <c r="A1029" s="50" t="s">
        <v>55</v>
      </c>
      <c r="B1029" s="39">
        <f>C1029*1.36</f>
        <v>21.76</v>
      </c>
      <c r="C1029" s="20">
        <v>16</v>
      </c>
      <c r="D1029" s="240"/>
      <c r="E1029" s="72"/>
      <c r="F1029" s="72"/>
      <c r="G1029" s="72"/>
      <c r="H1029" s="70"/>
      <c r="I1029" s="11"/>
      <c r="J1029" s="11"/>
      <c r="K1029" s="11"/>
      <c r="L1029" s="11"/>
      <c r="M1029" s="11"/>
      <c r="N1029" s="11"/>
      <c r="O1029" s="11"/>
      <c r="P1029" s="11"/>
      <c r="Q1029" s="123"/>
    </row>
    <row r="1030" spans="1:17" s="148" customFormat="1" ht="24.75" customHeight="1">
      <c r="A1030" s="50" t="s">
        <v>56</v>
      </c>
      <c r="B1030" s="39">
        <f>C1030*1.18</f>
        <v>18.88</v>
      </c>
      <c r="C1030" s="13">
        <v>16</v>
      </c>
      <c r="D1030" s="240"/>
      <c r="E1030" s="72"/>
      <c r="F1030" s="72"/>
      <c r="G1030" s="72"/>
      <c r="H1030" s="70"/>
      <c r="I1030" s="11"/>
      <c r="J1030" s="11"/>
      <c r="K1030" s="11"/>
      <c r="L1030" s="11"/>
      <c r="M1030" s="11"/>
      <c r="N1030" s="11"/>
      <c r="O1030" s="11"/>
      <c r="P1030" s="11"/>
      <c r="Q1030" s="123"/>
    </row>
    <row r="1031" spans="1:17" s="148" customFormat="1" ht="24.75" customHeight="1">
      <c r="A1031" s="85" t="s">
        <v>96</v>
      </c>
      <c r="B1031" s="57">
        <f>C1031</f>
        <v>16</v>
      </c>
      <c r="C1031" s="47">
        <f>C1030</f>
        <v>16</v>
      </c>
      <c r="D1031" s="143"/>
      <c r="E1031" s="10"/>
      <c r="F1031" s="40"/>
      <c r="G1031" s="40"/>
      <c r="H1031" s="64"/>
      <c r="I1031" s="119"/>
      <c r="J1031" s="119"/>
      <c r="K1031" s="119"/>
      <c r="L1031" s="119"/>
      <c r="M1031" s="119"/>
      <c r="N1031" s="119"/>
      <c r="O1031" s="119"/>
      <c r="P1031" s="119"/>
      <c r="Q1031" s="123"/>
    </row>
    <row r="1032" spans="1:20" s="148" customFormat="1" ht="24.75" customHeight="1">
      <c r="A1032" s="65" t="s">
        <v>176</v>
      </c>
      <c r="B1032" s="20">
        <f>C1032*1.25</f>
        <v>80</v>
      </c>
      <c r="C1032" s="48">
        <v>64</v>
      </c>
      <c r="D1032" s="67"/>
      <c r="E1032" s="40"/>
      <c r="F1032" s="40"/>
      <c r="G1032" s="40"/>
      <c r="H1032" s="64"/>
      <c r="I1032" s="114"/>
      <c r="J1032" s="114"/>
      <c r="K1032" s="114"/>
      <c r="L1032" s="114"/>
      <c r="M1032" s="114"/>
      <c r="N1032" s="114"/>
      <c r="O1032" s="114"/>
      <c r="P1032" s="114"/>
      <c r="Q1032" s="123"/>
      <c r="S1032" s="181" t="s">
        <v>25</v>
      </c>
      <c r="T1032" s="181"/>
    </row>
    <row r="1033" spans="1:20" s="148" customFormat="1" ht="24.75" customHeight="1">
      <c r="A1033" s="111" t="s">
        <v>53</v>
      </c>
      <c r="B1033" s="15">
        <f>C1033*1.33</f>
        <v>85.12</v>
      </c>
      <c r="C1033" s="112">
        <v>64</v>
      </c>
      <c r="D1033" s="67"/>
      <c r="E1033" s="40"/>
      <c r="F1033" s="40"/>
      <c r="G1033" s="40"/>
      <c r="H1033" s="64"/>
      <c r="I1033" s="114"/>
      <c r="J1033" s="114"/>
      <c r="K1033" s="114"/>
      <c r="L1033" s="114"/>
      <c r="M1033" s="114"/>
      <c r="N1033" s="114"/>
      <c r="O1033" s="114"/>
      <c r="P1033" s="114"/>
      <c r="Q1033" s="123"/>
      <c r="S1033" s="23" t="s">
        <v>40</v>
      </c>
      <c r="T1033" s="148">
        <f>D1165+D1100</f>
        <v>70</v>
      </c>
    </row>
    <row r="1034" spans="1:20" s="148" customFormat="1" ht="24.75" customHeight="1">
      <c r="A1034" s="111" t="s">
        <v>57</v>
      </c>
      <c r="B1034" s="124">
        <f>C1034*1.33</f>
        <v>57.190000000000005</v>
      </c>
      <c r="C1034" s="112">
        <v>43</v>
      </c>
      <c r="D1034" s="67"/>
      <c r="E1034" s="40"/>
      <c r="F1034" s="40"/>
      <c r="G1034" s="40"/>
      <c r="H1034" s="64"/>
      <c r="I1034" s="114"/>
      <c r="J1034" s="114"/>
      <c r="K1034" s="114"/>
      <c r="L1034" s="114"/>
      <c r="M1034" s="114"/>
      <c r="N1034" s="114"/>
      <c r="O1034" s="114"/>
      <c r="P1034" s="114"/>
      <c r="Q1034" s="123"/>
      <c r="S1034" s="24" t="s">
        <v>41</v>
      </c>
      <c r="T1034" s="149">
        <f>D1163+D1101++C1094</f>
        <v>110</v>
      </c>
    </row>
    <row r="1035" spans="1:20" s="148" customFormat="1" ht="24.75" customHeight="1">
      <c r="A1035" s="111" t="s">
        <v>58</v>
      </c>
      <c r="B1035" s="124">
        <f>C1035*1.43</f>
        <v>61.489999999999995</v>
      </c>
      <c r="C1035" s="112">
        <v>43</v>
      </c>
      <c r="D1035" s="67"/>
      <c r="E1035" s="40"/>
      <c r="F1035" s="40"/>
      <c r="G1035" s="40"/>
      <c r="H1035" s="64"/>
      <c r="I1035" s="114"/>
      <c r="J1035" s="114"/>
      <c r="K1035" s="114"/>
      <c r="L1035" s="114"/>
      <c r="M1035" s="114"/>
      <c r="N1035" s="114"/>
      <c r="O1035" s="114"/>
      <c r="P1035" s="114"/>
      <c r="Q1035" s="123"/>
      <c r="S1035" s="24" t="s">
        <v>97</v>
      </c>
      <c r="T1035" s="179">
        <f>C1157</f>
        <v>3.6</v>
      </c>
    </row>
    <row r="1036" spans="1:20" s="148" customFormat="1" ht="24.75" customHeight="1">
      <c r="A1036" s="111" t="s">
        <v>59</v>
      </c>
      <c r="B1036" s="124">
        <f>C1036*1.54</f>
        <v>66.22</v>
      </c>
      <c r="C1036" s="112">
        <v>43</v>
      </c>
      <c r="D1036" s="67"/>
      <c r="E1036" s="40"/>
      <c r="F1036" s="40"/>
      <c r="G1036" s="40"/>
      <c r="H1036" s="64"/>
      <c r="I1036" s="114"/>
      <c r="J1036" s="114"/>
      <c r="K1036" s="114"/>
      <c r="L1036" s="114"/>
      <c r="M1036" s="114"/>
      <c r="N1036" s="114"/>
      <c r="O1036" s="114"/>
      <c r="P1036" s="114"/>
      <c r="Q1036" s="123"/>
      <c r="S1036" s="25" t="s">
        <v>98</v>
      </c>
      <c r="T1036" s="148">
        <f>C1086</f>
        <v>15</v>
      </c>
    </row>
    <row r="1037" spans="1:20" s="148" customFormat="1" ht="24.75" customHeight="1">
      <c r="A1037" s="53" t="s">
        <v>60</v>
      </c>
      <c r="B1037" s="48">
        <f>C1037*1.67</f>
        <v>71.81</v>
      </c>
      <c r="C1037" s="112">
        <v>43</v>
      </c>
      <c r="D1037" s="67"/>
      <c r="E1037" s="40"/>
      <c r="F1037" s="40"/>
      <c r="G1037" s="40"/>
      <c r="H1037" s="64"/>
      <c r="I1037" s="114"/>
      <c r="J1037" s="114"/>
      <c r="K1037" s="114"/>
      <c r="L1037" s="114"/>
      <c r="M1037" s="114"/>
      <c r="N1037" s="114"/>
      <c r="O1037" s="114"/>
      <c r="P1037" s="114"/>
      <c r="Q1037" s="123"/>
      <c r="S1037" s="25" t="s">
        <v>184</v>
      </c>
      <c r="T1037" s="149">
        <f>C1159</f>
        <v>63</v>
      </c>
    </row>
    <row r="1038" spans="1:20" s="148" customFormat="1" ht="24.75" customHeight="1">
      <c r="A1038" s="53" t="s">
        <v>61</v>
      </c>
      <c r="B1038" s="56">
        <f>C1038*1.25</f>
        <v>12.5</v>
      </c>
      <c r="C1038" s="48">
        <v>10</v>
      </c>
      <c r="D1038" s="67"/>
      <c r="E1038" s="40"/>
      <c r="F1038" s="40"/>
      <c r="G1038" s="40"/>
      <c r="H1038" s="64"/>
      <c r="I1038" s="114"/>
      <c r="J1038" s="114"/>
      <c r="K1038" s="114"/>
      <c r="L1038" s="114"/>
      <c r="M1038" s="114"/>
      <c r="N1038" s="114"/>
      <c r="O1038" s="114"/>
      <c r="P1038" s="114"/>
      <c r="Q1038" s="123"/>
      <c r="S1038" s="24" t="s">
        <v>29</v>
      </c>
      <c r="T1038" s="149">
        <f>C1140</f>
        <v>70</v>
      </c>
    </row>
    <row r="1039" spans="1:20" s="148" customFormat="1" ht="24.75" customHeight="1">
      <c r="A1039" s="111" t="s">
        <v>53</v>
      </c>
      <c r="B1039" s="62">
        <f>C1039*1.33</f>
        <v>13.3</v>
      </c>
      <c r="C1039" s="112">
        <v>10</v>
      </c>
      <c r="D1039" s="67"/>
      <c r="E1039" s="40"/>
      <c r="F1039" s="40"/>
      <c r="G1039" s="40"/>
      <c r="H1039" s="64"/>
      <c r="I1039" s="114"/>
      <c r="J1039" s="114"/>
      <c r="K1039" s="114"/>
      <c r="L1039" s="114"/>
      <c r="M1039" s="114"/>
      <c r="N1039" s="114"/>
      <c r="O1039" s="114"/>
      <c r="P1039" s="114"/>
      <c r="Q1039" s="180"/>
      <c r="S1039" s="24" t="s">
        <v>31</v>
      </c>
      <c r="T1039" s="149">
        <f>C1116+C1118+C1121+C1142+C1143+C1135++C1123+C1145+C1154+C1155</f>
        <v>153</v>
      </c>
    </row>
    <row r="1040" spans="1:20" s="148" customFormat="1" ht="24.75" customHeight="1">
      <c r="A1040" s="53" t="s">
        <v>62</v>
      </c>
      <c r="B1040" s="48">
        <f>C1040*1.19</f>
        <v>13.09</v>
      </c>
      <c r="C1040" s="48">
        <v>11</v>
      </c>
      <c r="D1040" s="67"/>
      <c r="E1040" s="40"/>
      <c r="F1040" s="40"/>
      <c r="G1040" s="40"/>
      <c r="H1040" s="64"/>
      <c r="I1040" s="114"/>
      <c r="J1040" s="114"/>
      <c r="K1040" s="114"/>
      <c r="L1040" s="114"/>
      <c r="M1040" s="114"/>
      <c r="N1040" s="114"/>
      <c r="O1040" s="114"/>
      <c r="P1040" s="114"/>
      <c r="Q1040" s="123"/>
      <c r="S1040" s="24" t="s">
        <v>28</v>
      </c>
      <c r="T1040" s="148">
        <f>D1162</f>
        <v>200</v>
      </c>
    </row>
    <row r="1041" spans="1:19" s="148" customFormat="1" ht="24.75" customHeight="1">
      <c r="A1041" s="60" t="s">
        <v>103</v>
      </c>
      <c r="B1041" s="47">
        <v>4</v>
      </c>
      <c r="C1041" s="47">
        <v>4</v>
      </c>
      <c r="D1041" s="14"/>
      <c r="E1041" s="28"/>
      <c r="F1041" s="28"/>
      <c r="G1041" s="28"/>
      <c r="H1041" s="47"/>
      <c r="I1041" s="46"/>
      <c r="J1041" s="46"/>
      <c r="K1041" s="46"/>
      <c r="L1041" s="46"/>
      <c r="M1041" s="46"/>
      <c r="N1041" s="46"/>
      <c r="O1041" s="46"/>
      <c r="P1041" s="46"/>
      <c r="Q1041" s="123"/>
      <c r="S1041" s="24" t="s">
        <v>32</v>
      </c>
    </row>
    <row r="1042" spans="1:20" s="148" customFormat="1" ht="24.75" customHeight="1">
      <c r="A1042" s="65" t="s">
        <v>48</v>
      </c>
      <c r="B1042" s="40">
        <v>0.5</v>
      </c>
      <c r="C1042" s="40">
        <v>0.5</v>
      </c>
      <c r="D1042" s="67"/>
      <c r="E1042" s="40"/>
      <c r="F1042" s="40"/>
      <c r="G1042" s="40"/>
      <c r="H1042" s="64"/>
      <c r="I1042" s="114"/>
      <c r="J1042" s="114"/>
      <c r="K1042" s="114"/>
      <c r="L1042" s="114"/>
      <c r="M1042" s="114"/>
      <c r="N1042" s="114"/>
      <c r="O1042" s="114"/>
      <c r="P1042" s="114"/>
      <c r="Q1042" s="123"/>
      <c r="S1042" s="24" t="s">
        <v>83</v>
      </c>
      <c r="T1042" s="148">
        <f>D1161</f>
        <v>200</v>
      </c>
    </row>
    <row r="1043" spans="1:20" s="148" customFormat="1" ht="54.75" customHeight="1">
      <c r="A1043" s="120" t="s">
        <v>156</v>
      </c>
      <c r="B1043" s="64">
        <v>3</v>
      </c>
      <c r="C1043" s="64">
        <v>3</v>
      </c>
      <c r="D1043" s="67"/>
      <c r="E1043" s="40"/>
      <c r="F1043" s="40"/>
      <c r="G1043" s="40"/>
      <c r="H1043" s="64"/>
      <c r="I1043" s="114"/>
      <c r="J1043" s="114"/>
      <c r="K1043" s="114"/>
      <c r="L1043" s="114"/>
      <c r="M1043" s="114"/>
      <c r="N1043" s="114"/>
      <c r="O1043" s="114"/>
      <c r="P1043" s="114"/>
      <c r="Q1043" s="123"/>
      <c r="S1043" s="24" t="s">
        <v>27</v>
      </c>
      <c r="T1043" s="192">
        <f>C1090+C1099</f>
        <v>18</v>
      </c>
    </row>
    <row r="1044" spans="1:20" s="148" customFormat="1" ht="24.75" customHeight="1">
      <c r="A1044" s="65" t="s">
        <v>63</v>
      </c>
      <c r="B1044" s="67">
        <v>5</v>
      </c>
      <c r="C1044" s="67">
        <v>5</v>
      </c>
      <c r="D1044" s="67"/>
      <c r="E1044" s="40"/>
      <c r="F1044" s="40"/>
      <c r="G1044" s="40"/>
      <c r="H1044" s="64"/>
      <c r="I1044" s="165"/>
      <c r="J1044" s="165"/>
      <c r="K1044" s="165"/>
      <c r="L1044" s="165"/>
      <c r="M1044" s="165"/>
      <c r="N1044" s="165"/>
      <c r="O1044" s="165"/>
      <c r="P1044" s="165"/>
      <c r="Q1044" s="123"/>
      <c r="S1044" s="24" t="s">
        <v>33</v>
      </c>
      <c r="T1044" s="179">
        <f>C1095</f>
        <v>30</v>
      </c>
    </row>
    <row r="1045" spans="1:19" s="148" customFormat="1" ht="24.75" customHeight="1">
      <c r="A1045" s="53" t="s">
        <v>154</v>
      </c>
      <c r="B1045" s="51">
        <f>C1045*1.35</f>
        <v>2.7</v>
      </c>
      <c r="C1045" s="51">
        <v>2</v>
      </c>
      <c r="D1045" s="67"/>
      <c r="E1045" s="40"/>
      <c r="F1045" s="40"/>
      <c r="G1045" s="40"/>
      <c r="H1045" s="67"/>
      <c r="I1045" s="92"/>
      <c r="J1045" s="92"/>
      <c r="K1045" s="92"/>
      <c r="L1045" s="92"/>
      <c r="M1045" s="92"/>
      <c r="N1045" s="92"/>
      <c r="O1045" s="92"/>
      <c r="P1045" s="92"/>
      <c r="Q1045" s="123"/>
      <c r="S1045" s="23" t="s">
        <v>185</v>
      </c>
    </row>
    <row r="1046" spans="1:20" s="148" customFormat="1" ht="24.75" customHeight="1">
      <c r="A1046" s="53" t="s">
        <v>190</v>
      </c>
      <c r="B1046" s="51">
        <v>0.1</v>
      </c>
      <c r="C1046" s="51">
        <v>0.1</v>
      </c>
      <c r="D1046" s="67"/>
      <c r="E1046" s="40"/>
      <c r="F1046" s="40"/>
      <c r="G1046" s="40"/>
      <c r="H1046" s="67"/>
      <c r="I1046" s="92"/>
      <c r="J1046" s="92"/>
      <c r="K1046" s="92"/>
      <c r="L1046" s="92"/>
      <c r="M1046" s="92"/>
      <c r="N1046" s="92"/>
      <c r="O1046" s="92"/>
      <c r="P1046" s="92"/>
      <c r="Q1046" s="207"/>
      <c r="S1046" s="24" t="s">
        <v>34</v>
      </c>
      <c r="T1046" s="148">
        <f>C1098</f>
        <v>0.5</v>
      </c>
    </row>
    <row r="1047" spans="1:20" s="148" customFormat="1" ht="24.75" customHeight="1">
      <c r="A1047" s="309" t="s">
        <v>370</v>
      </c>
      <c r="B1047" s="309"/>
      <c r="C1047" s="309"/>
      <c r="D1047" s="143">
        <v>120</v>
      </c>
      <c r="E1047" s="10">
        <v>12.9</v>
      </c>
      <c r="F1047" s="10">
        <v>7.7</v>
      </c>
      <c r="G1047" s="10">
        <v>15.1</v>
      </c>
      <c r="H1047" s="8">
        <f>E1047*4+F1047*9+G1047*4</f>
        <v>181.3</v>
      </c>
      <c r="I1047" s="11">
        <v>0.75</v>
      </c>
      <c r="J1047" s="11">
        <v>0.125</v>
      </c>
      <c r="K1047" s="11">
        <v>0.03</v>
      </c>
      <c r="L1047" s="11">
        <v>1.99</v>
      </c>
      <c r="M1047" s="11">
        <v>60.325</v>
      </c>
      <c r="N1047" s="11">
        <v>203.86</v>
      </c>
      <c r="O1047" s="11">
        <v>26.78</v>
      </c>
      <c r="P1047" s="11">
        <v>0.875</v>
      </c>
      <c r="Q1047" s="123"/>
      <c r="S1047" s="24" t="s">
        <v>99</v>
      </c>
      <c r="T1047" s="149">
        <f>C1132+C1148</f>
        <v>86</v>
      </c>
    </row>
    <row r="1048" spans="1:19" s="148" customFormat="1" ht="24.75" customHeight="1">
      <c r="A1048" s="58" t="s">
        <v>300</v>
      </c>
      <c r="B1048" s="18">
        <f>C1048*1.5</f>
        <v>168</v>
      </c>
      <c r="C1048" s="64">
        <v>112</v>
      </c>
      <c r="D1048" s="67"/>
      <c r="E1048" s="265"/>
      <c r="F1048" s="265"/>
      <c r="G1048" s="265"/>
      <c r="H1048" s="265"/>
      <c r="I1048" s="265"/>
      <c r="J1048" s="266"/>
      <c r="K1048" s="266"/>
      <c r="L1048" s="266"/>
      <c r="M1048" s="266"/>
      <c r="N1048" s="266"/>
      <c r="O1048" s="266"/>
      <c r="P1048" s="266"/>
      <c r="Q1048" s="123"/>
      <c r="S1048" s="23" t="s">
        <v>84</v>
      </c>
    </row>
    <row r="1049" spans="1:20" s="181" customFormat="1" ht="24.75" customHeight="1">
      <c r="A1049" s="58" t="s">
        <v>301</v>
      </c>
      <c r="B1049" s="18">
        <f>C1049*1.82</f>
        <v>203.84</v>
      </c>
      <c r="C1049" s="64">
        <v>112</v>
      </c>
      <c r="D1049" s="67"/>
      <c r="E1049" s="40"/>
      <c r="F1049" s="40"/>
      <c r="G1049" s="40"/>
      <c r="H1049" s="1"/>
      <c r="I1049" s="114"/>
      <c r="J1049" s="114"/>
      <c r="K1049" s="114"/>
      <c r="L1049" s="114"/>
      <c r="M1049" s="114"/>
      <c r="N1049" s="114"/>
      <c r="O1049" s="114"/>
      <c r="P1049" s="114"/>
      <c r="Q1049" s="180"/>
      <c r="S1049" s="23" t="s">
        <v>85</v>
      </c>
      <c r="T1049" s="148"/>
    </row>
    <row r="1050" spans="1:20" s="148" customFormat="1" ht="24.75" customHeight="1">
      <c r="A1050" s="61" t="s">
        <v>145</v>
      </c>
      <c r="B1050" s="18">
        <f>C1050*1.35</f>
        <v>151.20000000000002</v>
      </c>
      <c r="C1050" s="64">
        <v>112</v>
      </c>
      <c r="D1050" s="67"/>
      <c r="E1050" s="40"/>
      <c r="F1050" s="40"/>
      <c r="G1050" s="40"/>
      <c r="H1050" s="64"/>
      <c r="I1050" s="114"/>
      <c r="J1050" s="114"/>
      <c r="K1050" s="114"/>
      <c r="L1050" s="114"/>
      <c r="M1050" s="114"/>
      <c r="N1050" s="114"/>
      <c r="O1050" s="114"/>
      <c r="P1050" s="114"/>
      <c r="Q1050" s="123"/>
      <c r="S1050" s="24" t="s">
        <v>35</v>
      </c>
      <c r="T1050" s="192"/>
    </row>
    <row r="1051" spans="1:20" s="148" customFormat="1" ht="24.75" customHeight="1">
      <c r="A1051" s="58" t="s">
        <v>163</v>
      </c>
      <c r="B1051" s="57">
        <f>C1051*1.31</f>
        <v>146.72</v>
      </c>
      <c r="C1051" s="64">
        <v>112</v>
      </c>
      <c r="D1051" s="67"/>
      <c r="E1051" s="45"/>
      <c r="F1051" s="56"/>
      <c r="G1051" s="56"/>
      <c r="H1051" s="48"/>
      <c r="I1051" s="63"/>
      <c r="J1051" s="63"/>
      <c r="K1051" s="63"/>
      <c r="L1051" s="63"/>
      <c r="M1051" s="63"/>
      <c r="N1051" s="63"/>
      <c r="O1051" s="63"/>
      <c r="P1051" s="63"/>
      <c r="Q1051" s="123"/>
      <c r="S1051" s="26" t="s">
        <v>211</v>
      </c>
      <c r="T1051" s="149">
        <f>C1088</f>
        <v>125</v>
      </c>
    </row>
    <row r="1052" spans="1:20" s="148" customFormat="1" ht="24.75" customHeight="1">
      <c r="A1052" s="58" t="s">
        <v>164</v>
      </c>
      <c r="B1052" s="57">
        <f>C1052*1.35</f>
        <v>151.20000000000002</v>
      </c>
      <c r="C1052" s="64">
        <v>112</v>
      </c>
      <c r="D1052" s="67"/>
      <c r="E1052" s="45"/>
      <c r="F1052" s="56"/>
      <c r="G1052" s="56"/>
      <c r="H1052" s="48"/>
      <c r="I1052" s="63"/>
      <c r="J1052" s="63"/>
      <c r="K1052" s="63"/>
      <c r="L1052" s="63"/>
      <c r="M1052" s="63"/>
      <c r="N1052" s="63"/>
      <c r="O1052" s="63"/>
      <c r="P1052" s="63"/>
      <c r="Q1052" s="123"/>
      <c r="S1052" s="26" t="s">
        <v>212</v>
      </c>
      <c r="T1052" s="149">
        <f>+D1096</f>
        <v>150</v>
      </c>
    </row>
    <row r="1053" spans="1:20" s="204" customFormat="1" ht="24.75" customHeight="1">
      <c r="A1053" s="120" t="s">
        <v>52</v>
      </c>
      <c r="B1053" s="64">
        <v>8</v>
      </c>
      <c r="C1053" s="64">
        <v>8</v>
      </c>
      <c r="D1053" s="67"/>
      <c r="E1053" s="28"/>
      <c r="F1053" s="40"/>
      <c r="G1053" s="40"/>
      <c r="H1053" s="64"/>
      <c r="I1053" s="63"/>
      <c r="J1053" s="63"/>
      <c r="K1053" s="63"/>
      <c r="L1053" s="63"/>
      <c r="M1053" s="63"/>
      <c r="N1053" s="63"/>
      <c r="O1053" s="63"/>
      <c r="P1053" s="63"/>
      <c r="Q1053" s="208"/>
      <c r="S1053" s="23" t="s">
        <v>36</v>
      </c>
      <c r="T1053" s="148"/>
    </row>
    <row r="1054" spans="1:20" s="148" customFormat="1" ht="24.75" customHeight="1">
      <c r="A1054" s="120" t="s">
        <v>86</v>
      </c>
      <c r="B1054" s="64">
        <v>10</v>
      </c>
      <c r="C1054" s="64">
        <v>10</v>
      </c>
      <c r="D1054" s="67"/>
      <c r="E1054" s="28"/>
      <c r="F1054" s="40"/>
      <c r="G1054" s="40"/>
      <c r="H1054" s="64"/>
      <c r="I1054" s="63"/>
      <c r="J1054" s="63"/>
      <c r="K1054" s="63"/>
      <c r="L1054" s="63"/>
      <c r="M1054" s="63"/>
      <c r="N1054" s="63"/>
      <c r="O1054" s="63"/>
      <c r="P1054" s="63"/>
      <c r="Q1054" s="123"/>
      <c r="S1054" s="23" t="s">
        <v>37</v>
      </c>
      <c r="T1054" s="149"/>
    </row>
    <row r="1055" spans="1:20" s="148" customFormat="1" ht="24.75" customHeight="1">
      <c r="A1055" s="53" t="s">
        <v>62</v>
      </c>
      <c r="B1055" s="56">
        <f>C1055*1.19</f>
        <v>7.14</v>
      </c>
      <c r="C1055" s="64">
        <v>6</v>
      </c>
      <c r="D1055" s="67"/>
      <c r="E1055" s="28"/>
      <c r="F1055" s="40"/>
      <c r="G1055" s="40"/>
      <c r="H1055" s="64"/>
      <c r="I1055" s="63"/>
      <c r="J1055" s="63"/>
      <c r="K1055" s="63"/>
      <c r="L1055" s="63"/>
      <c r="M1055" s="63"/>
      <c r="N1055" s="63"/>
      <c r="O1055" s="63"/>
      <c r="P1055" s="63"/>
      <c r="Q1055" s="123"/>
      <c r="S1055" s="24" t="s">
        <v>100</v>
      </c>
      <c r="T1055" s="149"/>
    </row>
    <row r="1056" spans="1:20" s="148" customFormat="1" ht="24.75" customHeight="1">
      <c r="A1056" s="120" t="s">
        <v>89</v>
      </c>
      <c r="B1056" s="64">
        <v>6</v>
      </c>
      <c r="C1056" s="64">
        <v>6</v>
      </c>
      <c r="D1056" s="67"/>
      <c r="E1056" s="28"/>
      <c r="F1056" s="40"/>
      <c r="G1056" s="40"/>
      <c r="H1056" s="64"/>
      <c r="I1056" s="63"/>
      <c r="J1056" s="63"/>
      <c r="K1056" s="63"/>
      <c r="L1056" s="63"/>
      <c r="M1056" s="63"/>
      <c r="N1056" s="63"/>
      <c r="O1056" s="63"/>
      <c r="P1056" s="63"/>
      <c r="Q1056" s="123"/>
      <c r="S1056" s="23" t="s">
        <v>38</v>
      </c>
      <c r="T1056" s="149">
        <f>C1092+C1144+C1160</f>
        <v>11</v>
      </c>
    </row>
    <row r="1057" spans="1:20" s="148" customFormat="1" ht="24.75" customHeight="1">
      <c r="A1057" s="120" t="s">
        <v>257</v>
      </c>
      <c r="B1057" s="64">
        <v>12</v>
      </c>
      <c r="C1057" s="64">
        <v>12</v>
      </c>
      <c r="D1057" s="67"/>
      <c r="E1057" s="28"/>
      <c r="F1057" s="40"/>
      <c r="G1057" s="40"/>
      <c r="H1057" s="64"/>
      <c r="I1057" s="63"/>
      <c r="J1057" s="63"/>
      <c r="K1057" s="63"/>
      <c r="L1057" s="63"/>
      <c r="M1057" s="63"/>
      <c r="N1057" s="63"/>
      <c r="O1057" s="63"/>
      <c r="P1057" s="63"/>
      <c r="Q1057" s="123"/>
      <c r="S1057" s="23" t="s">
        <v>30</v>
      </c>
      <c r="T1057" s="149">
        <f>C1111+C1153</f>
        <v>10</v>
      </c>
    </row>
    <row r="1058" spans="1:20" s="148" customFormat="1" ht="24.75" customHeight="1">
      <c r="A1058" s="53" t="s">
        <v>54</v>
      </c>
      <c r="B1058" s="51">
        <v>6</v>
      </c>
      <c r="C1058" s="51">
        <v>6</v>
      </c>
      <c r="D1058" s="67"/>
      <c r="E1058" s="56"/>
      <c r="F1058" s="56"/>
      <c r="G1058" s="56"/>
      <c r="H1058" s="48"/>
      <c r="I1058" s="269"/>
      <c r="J1058" s="119"/>
      <c r="K1058" s="119"/>
      <c r="L1058" s="119"/>
      <c r="M1058" s="119"/>
      <c r="N1058" s="119"/>
      <c r="O1058" s="119"/>
      <c r="P1058" s="269"/>
      <c r="Q1058" s="123"/>
      <c r="S1058" s="24" t="s">
        <v>39</v>
      </c>
      <c r="T1058" s="179">
        <f>C1136</f>
        <v>1.6</v>
      </c>
    </row>
    <row r="1059" spans="1:20" s="148" customFormat="1" ht="24.75" customHeight="1">
      <c r="A1059" s="356" t="s">
        <v>317</v>
      </c>
      <c r="B1059" s="357"/>
      <c r="C1059" s="357"/>
      <c r="D1059" s="357"/>
      <c r="E1059" s="357"/>
      <c r="F1059" s="357"/>
      <c r="G1059" s="357"/>
      <c r="H1059" s="357"/>
      <c r="I1059" s="357"/>
      <c r="J1059" s="357"/>
      <c r="K1059" s="357"/>
      <c r="L1059" s="357"/>
      <c r="M1059" s="357"/>
      <c r="N1059" s="357"/>
      <c r="O1059" s="357"/>
      <c r="P1059" s="358"/>
      <c r="Q1059" s="123"/>
      <c r="S1059" s="96" t="s">
        <v>162</v>
      </c>
      <c r="T1059" s="149"/>
    </row>
    <row r="1060" spans="1:20" s="148" customFormat="1" ht="24.75" customHeight="1" thickBot="1">
      <c r="A1060" s="307" t="s">
        <v>235</v>
      </c>
      <c r="B1060" s="307"/>
      <c r="C1060" s="307"/>
      <c r="D1060" s="300" t="s">
        <v>230</v>
      </c>
      <c r="E1060" s="10">
        <v>24.6</v>
      </c>
      <c r="F1060" s="10">
        <v>14.1</v>
      </c>
      <c r="G1060" s="10">
        <v>11.7</v>
      </c>
      <c r="H1060" s="70">
        <f>E1060*4+F1060*9+G1060*4</f>
        <v>272.1</v>
      </c>
      <c r="I1060" s="11">
        <v>0.36249999999999993</v>
      </c>
      <c r="J1060" s="11">
        <v>0.1</v>
      </c>
      <c r="K1060" s="11">
        <v>0.04</v>
      </c>
      <c r="L1060" s="11">
        <v>2.32</v>
      </c>
      <c r="M1060" s="11">
        <v>37.6375</v>
      </c>
      <c r="N1060" s="11">
        <v>196.02</v>
      </c>
      <c r="O1060" s="11">
        <v>20.545</v>
      </c>
      <c r="P1060" s="11">
        <v>0.71</v>
      </c>
      <c r="Q1060" s="123"/>
      <c r="S1060" s="97" t="s">
        <v>141</v>
      </c>
      <c r="T1060" s="148">
        <v>3</v>
      </c>
    </row>
    <row r="1061" spans="1:20" s="148" customFormat="1" ht="24.75" customHeight="1">
      <c r="A1061" s="61" t="s">
        <v>143</v>
      </c>
      <c r="B1061" s="39">
        <f>C1061*1.43</f>
        <v>170.17</v>
      </c>
      <c r="C1061" s="47">
        <v>119</v>
      </c>
      <c r="D1061" s="12"/>
      <c r="E1061" s="28"/>
      <c r="F1061" s="28"/>
      <c r="G1061" s="28"/>
      <c r="H1061" s="47"/>
      <c r="I1061" s="46"/>
      <c r="J1061" s="46"/>
      <c r="K1061" s="46"/>
      <c r="L1061" s="46"/>
      <c r="M1061" s="46"/>
      <c r="N1061" s="46"/>
      <c r="O1061" s="46"/>
      <c r="P1061" s="46"/>
      <c r="Q1061" s="183"/>
      <c r="S1061" s="32" t="s">
        <v>187</v>
      </c>
      <c r="T1061" s="179"/>
    </row>
    <row r="1062" spans="1:17" s="148" customFormat="1" ht="24.75" customHeight="1">
      <c r="A1062" s="58" t="s">
        <v>144</v>
      </c>
      <c r="B1062" s="39">
        <f>C1062*1.72</f>
        <v>204.68</v>
      </c>
      <c r="C1062" s="47">
        <v>119</v>
      </c>
      <c r="D1062" s="12"/>
      <c r="E1062" s="28"/>
      <c r="F1062" s="45"/>
      <c r="G1062" s="45"/>
      <c r="H1062" s="20"/>
      <c r="I1062" s="253"/>
      <c r="J1062" s="76"/>
      <c r="K1062" s="76"/>
      <c r="L1062" s="76"/>
      <c r="M1062" s="76"/>
      <c r="N1062" s="76"/>
      <c r="O1062" s="76"/>
      <c r="P1062" s="253"/>
      <c r="Q1062" s="123"/>
    </row>
    <row r="1063" spans="1:17" s="148" customFormat="1" ht="24.75" customHeight="1">
      <c r="A1063" s="61" t="s">
        <v>145</v>
      </c>
      <c r="B1063" s="39">
        <f>C1063*1.35</f>
        <v>152.55</v>
      </c>
      <c r="C1063" s="47">
        <v>113</v>
      </c>
      <c r="D1063" s="12"/>
      <c r="E1063" s="28"/>
      <c r="F1063" s="28"/>
      <c r="G1063" s="28"/>
      <c r="H1063" s="47"/>
      <c r="I1063" s="46"/>
      <c r="J1063" s="46"/>
      <c r="K1063" s="46"/>
      <c r="L1063" s="46"/>
      <c r="M1063" s="46"/>
      <c r="N1063" s="46"/>
      <c r="O1063" s="46"/>
      <c r="P1063" s="46"/>
      <c r="Q1063" s="123"/>
    </row>
    <row r="1064" spans="1:17" s="148" customFormat="1" ht="24.75" customHeight="1">
      <c r="A1064" s="60" t="s">
        <v>153</v>
      </c>
      <c r="B1064" s="47">
        <v>12</v>
      </c>
      <c r="C1064" s="47">
        <v>12</v>
      </c>
      <c r="D1064" s="12"/>
      <c r="E1064" s="28"/>
      <c r="F1064" s="45"/>
      <c r="G1064" s="45"/>
      <c r="H1064" s="20"/>
      <c r="I1064" s="253"/>
      <c r="J1064" s="76"/>
      <c r="K1064" s="76"/>
      <c r="L1064" s="76"/>
      <c r="M1064" s="76"/>
      <c r="N1064" s="76"/>
      <c r="O1064" s="76"/>
      <c r="P1064" s="253"/>
      <c r="Q1064" s="123"/>
    </row>
    <row r="1065" spans="1:17" s="148" customFormat="1" ht="24.75" customHeight="1">
      <c r="A1065" s="60" t="s">
        <v>54</v>
      </c>
      <c r="B1065" s="12">
        <v>5</v>
      </c>
      <c r="C1065" s="12">
        <v>5</v>
      </c>
      <c r="D1065" s="12"/>
      <c r="E1065" s="28"/>
      <c r="F1065" s="45"/>
      <c r="G1065" s="45"/>
      <c r="H1065" s="20"/>
      <c r="I1065" s="253"/>
      <c r="J1065" s="76"/>
      <c r="K1065" s="76"/>
      <c r="L1065" s="76"/>
      <c r="M1065" s="76"/>
      <c r="N1065" s="76"/>
      <c r="O1065" s="76"/>
      <c r="P1065" s="253"/>
      <c r="Q1065" s="123"/>
    </row>
    <row r="1066" spans="1:17" s="148" customFormat="1" ht="24.75" customHeight="1">
      <c r="A1066" s="60" t="s">
        <v>103</v>
      </c>
      <c r="B1066" s="14">
        <v>5</v>
      </c>
      <c r="C1066" s="14">
        <v>5</v>
      </c>
      <c r="D1066" s="14"/>
      <c r="E1066" s="28"/>
      <c r="F1066" s="28"/>
      <c r="G1066" s="28"/>
      <c r="H1066" s="47"/>
      <c r="I1066" s="76"/>
      <c r="J1066" s="76"/>
      <c r="K1066" s="76"/>
      <c r="L1066" s="76"/>
      <c r="M1066" s="76"/>
      <c r="N1066" s="76"/>
      <c r="O1066" s="76"/>
      <c r="P1066" s="76"/>
      <c r="Q1066" s="123"/>
    </row>
    <row r="1067" spans="1:17" s="148" customFormat="1" ht="24.75" customHeight="1">
      <c r="A1067" s="315" t="s">
        <v>171</v>
      </c>
      <c r="B1067" s="315"/>
      <c r="C1067" s="315"/>
      <c r="D1067" s="143">
        <v>180</v>
      </c>
      <c r="E1067" s="81">
        <v>3.9</v>
      </c>
      <c r="F1067" s="81">
        <v>5.9</v>
      </c>
      <c r="G1067" s="81">
        <v>26.7</v>
      </c>
      <c r="H1067" s="8">
        <f>E1067*4+F1067*9+G1067*4</f>
        <v>175.5</v>
      </c>
      <c r="I1067" s="11">
        <v>13.87</v>
      </c>
      <c r="J1067" s="11">
        <v>0.12</v>
      </c>
      <c r="K1067" s="11">
        <v>0.07</v>
      </c>
      <c r="L1067" s="11">
        <v>0.2</v>
      </c>
      <c r="M1067" s="11">
        <v>43.08</v>
      </c>
      <c r="N1067" s="11">
        <v>84.6</v>
      </c>
      <c r="O1067" s="11">
        <v>15</v>
      </c>
      <c r="P1067" s="11">
        <v>1.2</v>
      </c>
      <c r="Q1067" s="123"/>
    </row>
    <row r="1068" spans="1:17" s="148" customFormat="1" ht="24.75" customHeight="1">
      <c r="A1068" s="7" t="s">
        <v>57</v>
      </c>
      <c r="B1068" s="47">
        <f>C1068*1.33</f>
        <v>204.82000000000002</v>
      </c>
      <c r="C1068" s="14">
        <v>154</v>
      </c>
      <c r="D1068" s="14"/>
      <c r="E1068" s="28"/>
      <c r="F1068" s="28"/>
      <c r="G1068" s="28"/>
      <c r="H1068" s="47"/>
      <c r="I1068" s="46"/>
      <c r="J1068" s="46"/>
      <c r="K1068" s="46"/>
      <c r="L1068" s="46"/>
      <c r="M1068" s="46"/>
      <c r="N1068" s="46"/>
      <c r="O1068" s="46"/>
      <c r="P1068" s="46"/>
      <c r="Q1068" s="123"/>
    </row>
    <row r="1069" spans="1:17" s="148" customFormat="1" ht="24.75" customHeight="1">
      <c r="A1069" s="7" t="s">
        <v>58</v>
      </c>
      <c r="B1069" s="47">
        <f>C1069*1.43</f>
        <v>220.22</v>
      </c>
      <c r="C1069" s="14">
        <v>154</v>
      </c>
      <c r="D1069" s="14"/>
      <c r="E1069" s="28"/>
      <c r="F1069" s="28"/>
      <c r="G1069" s="28"/>
      <c r="H1069" s="47"/>
      <c r="I1069" s="76"/>
      <c r="J1069" s="76"/>
      <c r="K1069" s="76"/>
      <c r="L1069" s="76"/>
      <c r="M1069" s="76"/>
      <c r="N1069" s="76"/>
      <c r="O1069" s="76"/>
      <c r="P1069" s="76"/>
      <c r="Q1069" s="123"/>
    </row>
    <row r="1070" spans="1:17" s="148" customFormat="1" ht="24.75" customHeight="1">
      <c r="A1070" s="7" t="s">
        <v>59</v>
      </c>
      <c r="B1070" s="47">
        <f>C1070*1.54</f>
        <v>237.16</v>
      </c>
      <c r="C1070" s="14">
        <v>154</v>
      </c>
      <c r="D1070" s="14"/>
      <c r="E1070" s="28"/>
      <c r="F1070" s="28"/>
      <c r="G1070" s="28"/>
      <c r="H1070" s="47"/>
      <c r="I1070" s="76"/>
      <c r="J1070" s="76"/>
      <c r="K1070" s="76"/>
      <c r="L1070" s="76"/>
      <c r="M1070" s="76"/>
      <c r="N1070" s="76"/>
      <c r="O1070" s="76"/>
      <c r="P1070" s="76"/>
      <c r="Q1070" s="123"/>
    </row>
    <row r="1071" spans="1:17" s="148" customFormat="1" ht="24.75" customHeight="1">
      <c r="A1071" s="7" t="s">
        <v>60</v>
      </c>
      <c r="B1071" s="47">
        <f>C1071*1.67</f>
        <v>257.18</v>
      </c>
      <c r="C1071" s="14">
        <v>154</v>
      </c>
      <c r="D1071" s="14"/>
      <c r="E1071" s="28"/>
      <c r="F1071" s="28"/>
      <c r="G1071" s="28"/>
      <c r="H1071" s="47"/>
      <c r="I1071" s="76"/>
      <c r="J1071" s="76"/>
      <c r="K1071" s="76"/>
      <c r="L1071" s="76"/>
      <c r="M1071" s="76"/>
      <c r="N1071" s="76"/>
      <c r="O1071" s="76"/>
      <c r="P1071" s="76"/>
      <c r="Q1071" s="123"/>
    </row>
    <row r="1072" spans="1:17" s="148" customFormat="1" ht="24.75" customHeight="1">
      <c r="A1072" s="7" t="s">
        <v>86</v>
      </c>
      <c r="B1072" s="14">
        <v>29</v>
      </c>
      <c r="C1072" s="14">
        <v>29</v>
      </c>
      <c r="D1072" s="14"/>
      <c r="E1072" s="28"/>
      <c r="F1072" s="28"/>
      <c r="G1072" s="28"/>
      <c r="H1072" s="47"/>
      <c r="I1072" s="76"/>
      <c r="J1072" s="76"/>
      <c r="K1072" s="76"/>
      <c r="L1072" s="76"/>
      <c r="M1072" s="76"/>
      <c r="N1072" s="76"/>
      <c r="O1072" s="76"/>
      <c r="P1072" s="76"/>
      <c r="Q1072" s="123"/>
    </row>
    <row r="1073" spans="1:17" s="148" customFormat="1" ht="24.75" customHeight="1">
      <c r="A1073" s="60" t="s">
        <v>49</v>
      </c>
      <c r="B1073" s="14">
        <v>7</v>
      </c>
      <c r="C1073" s="14">
        <v>7</v>
      </c>
      <c r="D1073" s="14"/>
      <c r="E1073" s="28"/>
      <c r="F1073" s="28"/>
      <c r="G1073" s="28"/>
      <c r="H1073" s="47"/>
      <c r="I1073" s="46"/>
      <c r="J1073" s="46"/>
      <c r="K1073" s="46"/>
      <c r="L1073" s="46"/>
      <c r="M1073" s="46"/>
      <c r="N1073" s="46"/>
      <c r="O1073" s="46"/>
      <c r="P1073" s="46"/>
      <c r="Q1073" s="123"/>
    </row>
    <row r="1074" spans="1:17" s="148" customFormat="1" ht="24.75" customHeight="1">
      <c r="A1074" s="313" t="s">
        <v>343</v>
      </c>
      <c r="B1074" s="313"/>
      <c r="C1074" s="313"/>
      <c r="D1074" s="240">
        <v>200</v>
      </c>
      <c r="E1074" s="72">
        <v>0.7</v>
      </c>
      <c r="F1074" s="72">
        <v>0.3</v>
      </c>
      <c r="G1074" s="72">
        <v>22.8</v>
      </c>
      <c r="H1074" s="70">
        <f>E1074*4+F1074*9+G1074*4</f>
        <v>96.7</v>
      </c>
      <c r="I1074" s="11">
        <v>80</v>
      </c>
      <c r="J1074" s="11">
        <v>0.01</v>
      </c>
      <c r="K1074" s="11">
        <v>0</v>
      </c>
      <c r="L1074" s="11">
        <v>0</v>
      </c>
      <c r="M1074" s="11">
        <v>12</v>
      </c>
      <c r="N1074" s="11">
        <v>3</v>
      </c>
      <c r="O1074" s="11">
        <v>3</v>
      </c>
      <c r="P1074" s="11">
        <v>1.5</v>
      </c>
      <c r="Q1074" s="123"/>
    </row>
    <row r="1075" spans="1:42" s="148" customFormat="1" ht="24.75" customHeight="1">
      <c r="A1075" s="53" t="s">
        <v>76</v>
      </c>
      <c r="B1075" s="67">
        <v>30</v>
      </c>
      <c r="C1075" s="67">
        <v>30</v>
      </c>
      <c r="D1075" s="67"/>
      <c r="E1075" s="40"/>
      <c r="F1075" s="40"/>
      <c r="G1075" s="40"/>
      <c r="H1075" s="67"/>
      <c r="I1075" s="76"/>
      <c r="J1075" s="76"/>
      <c r="K1075" s="76"/>
      <c r="L1075" s="76"/>
      <c r="M1075" s="76"/>
      <c r="N1075" s="76"/>
      <c r="O1075" s="76"/>
      <c r="P1075" s="76"/>
      <c r="Q1075" s="123"/>
      <c r="AE1075" s="181"/>
      <c r="AF1075" s="181"/>
      <c r="AG1075" s="181"/>
      <c r="AH1075" s="181"/>
      <c r="AI1075" s="181"/>
      <c r="AJ1075" s="181"/>
      <c r="AK1075" s="181"/>
      <c r="AL1075" s="181"/>
      <c r="AM1075" s="181"/>
      <c r="AN1075" s="181"/>
      <c r="AO1075" s="181"/>
      <c r="AP1075" s="181"/>
    </row>
    <row r="1076" spans="1:17" s="148" customFormat="1" ht="24.75" customHeight="1">
      <c r="A1076" s="53" t="s">
        <v>48</v>
      </c>
      <c r="B1076" s="67">
        <v>10</v>
      </c>
      <c r="C1076" s="67">
        <v>10</v>
      </c>
      <c r="D1076" s="6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123"/>
    </row>
    <row r="1077" spans="1:17" s="148" customFormat="1" ht="24.75" customHeight="1">
      <c r="A1077" s="307" t="s">
        <v>127</v>
      </c>
      <c r="B1077" s="310"/>
      <c r="C1077" s="310"/>
      <c r="D1077" s="143">
        <v>80</v>
      </c>
      <c r="E1077" s="10">
        <v>6.079999999999999</v>
      </c>
      <c r="F1077" s="10">
        <v>0.64</v>
      </c>
      <c r="G1077" s="10">
        <v>39.36</v>
      </c>
      <c r="H1077" s="8">
        <v>188</v>
      </c>
      <c r="I1077" s="11">
        <v>0</v>
      </c>
      <c r="J1077" s="11">
        <v>0.08800000000000001</v>
      </c>
      <c r="K1077" s="11">
        <v>0</v>
      </c>
      <c r="L1077" s="11">
        <v>0.8800000000000001</v>
      </c>
      <c r="M1077" s="11">
        <v>16</v>
      </c>
      <c r="N1077" s="11">
        <v>52</v>
      </c>
      <c r="O1077" s="11">
        <v>11.2</v>
      </c>
      <c r="P1077" s="11">
        <v>0.8800000000000001</v>
      </c>
      <c r="Q1077" s="178"/>
    </row>
    <row r="1078" spans="1:17" s="148" customFormat="1" ht="24.75" customHeight="1">
      <c r="A1078" s="307" t="s">
        <v>119</v>
      </c>
      <c r="B1078" s="307"/>
      <c r="C1078" s="307"/>
      <c r="D1078" s="143">
        <v>80</v>
      </c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83"/>
    </row>
    <row r="1079" spans="1:17" s="148" customFormat="1" ht="24.75" customHeight="1">
      <c r="A1079" s="307" t="s">
        <v>40</v>
      </c>
      <c r="B1079" s="310"/>
      <c r="C1079" s="310"/>
      <c r="D1079" s="143">
        <v>60</v>
      </c>
      <c r="E1079" s="10">
        <v>3.96</v>
      </c>
      <c r="F1079" s="10">
        <v>0.7199999999999999</v>
      </c>
      <c r="G1079" s="10">
        <v>20.039999999999996</v>
      </c>
      <c r="H1079" s="8">
        <v>102.47999999999996</v>
      </c>
      <c r="I1079" s="11">
        <v>0</v>
      </c>
      <c r="J1079" s="11">
        <v>0.10000000000000002</v>
      </c>
      <c r="K1079" s="11">
        <v>0</v>
      </c>
      <c r="L1079" s="11">
        <v>0.96</v>
      </c>
      <c r="M1079" s="11">
        <v>21</v>
      </c>
      <c r="N1079" s="11">
        <v>93</v>
      </c>
      <c r="O1079" s="11">
        <v>24.6</v>
      </c>
      <c r="P1079" s="11">
        <v>0.78</v>
      </c>
      <c r="Q1079" s="123"/>
    </row>
    <row r="1080" spans="1:17" s="148" customFormat="1" ht="24.75" customHeight="1">
      <c r="A1080" s="325" t="s">
        <v>26</v>
      </c>
      <c r="B1080" s="326"/>
      <c r="C1080" s="326"/>
      <c r="D1080" s="326"/>
      <c r="E1080" s="30">
        <f aca="true" t="shared" si="41" ref="E1080:P1080">E992+E1012</f>
        <v>63.49333333333333</v>
      </c>
      <c r="F1080" s="30">
        <f t="shared" si="41"/>
        <v>49.3</v>
      </c>
      <c r="G1080" s="30">
        <f t="shared" si="41"/>
        <v>225.01333333333332</v>
      </c>
      <c r="H1080" s="30">
        <f t="shared" si="41"/>
        <v>1598.8466666666668</v>
      </c>
      <c r="I1080" s="30">
        <f t="shared" si="41"/>
        <v>104.69117647058823</v>
      </c>
      <c r="J1080" s="44">
        <f t="shared" si="41"/>
        <v>0.7005686274509804</v>
      </c>
      <c r="K1080" s="44">
        <f t="shared" si="41"/>
        <v>0.39627450980392165</v>
      </c>
      <c r="L1080" s="44">
        <f t="shared" si="41"/>
        <v>7.652717086834734</v>
      </c>
      <c r="M1080" s="30">
        <f t="shared" si="41"/>
        <v>807.5216666666666</v>
      </c>
      <c r="N1080" s="30">
        <f t="shared" si="41"/>
        <v>1232.3376190476192</v>
      </c>
      <c r="O1080" s="30">
        <f t="shared" si="41"/>
        <v>180.5463305322129</v>
      </c>
      <c r="P1080" s="30">
        <f t="shared" si="41"/>
        <v>9.170826330532213</v>
      </c>
      <c r="Q1080" s="123"/>
    </row>
    <row r="1081" spans="1:17" s="148" customFormat="1" ht="24.75" customHeight="1">
      <c r="A1081" s="329" t="s">
        <v>25</v>
      </c>
      <c r="B1081" s="329"/>
      <c r="C1081" s="329"/>
      <c r="D1081" s="329"/>
      <c r="E1081" s="329"/>
      <c r="F1081" s="329"/>
      <c r="G1081" s="329"/>
      <c r="H1081" s="329"/>
      <c r="I1081" s="329"/>
      <c r="J1081" s="329"/>
      <c r="K1081" s="329"/>
      <c r="L1081" s="329"/>
      <c r="M1081" s="329"/>
      <c r="N1081" s="329"/>
      <c r="O1081" s="329"/>
      <c r="P1081" s="329"/>
      <c r="Q1081" s="123"/>
    </row>
    <row r="1082" spans="1:17" s="148" customFormat="1" ht="24.75" customHeight="1">
      <c r="A1082" s="311" t="s">
        <v>1</v>
      </c>
      <c r="B1082" s="319" t="s">
        <v>2</v>
      </c>
      <c r="C1082" s="319" t="s">
        <v>3</v>
      </c>
      <c r="D1082" s="334" t="s">
        <v>4</v>
      </c>
      <c r="E1082" s="334"/>
      <c r="F1082" s="334"/>
      <c r="G1082" s="334"/>
      <c r="H1082" s="334"/>
      <c r="I1082" s="318" t="s">
        <v>215</v>
      </c>
      <c r="J1082" s="318"/>
      <c r="K1082" s="318"/>
      <c r="L1082" s="318"/>
      <c r="M1082" s="318" t="s">
        <v>220</v>
      </c>
      <c r="N1082" s="318"/>
      <c r="O1082" s="318"/>
      <c r="P1082" s="318"/>
      <c r="Q1082" s="123"/>
    </row>
    <row r="1083" spans="1:17" s="148" customFormat="1" ht="24.75" customHeight="1">
      <c r="A1083" s="311"/>
      <c r="B1083" s="311"/>
      <c r="C1083" s="311"/>
      <c r="D1083" s="226" t="s">
        <v>5</v>
      </c>
      <c r="E1083" s="227" t="s">
        <v>6</v>
      </c>
      <c r="F1083" s="227" t="s">
        <v>7</v>
      </c>
      <c r="G1083" s="227" t="s">
        <v>8</v>
      </c>
      <c r="H1083" s="228" t="s">
        <v>9</v>
      </c>
      <c r="I1083" s="261" t="s">
        <v>216</v>
      </c>
      <c r="J1083" s="261" t="s">
        <v>217</v>
      </c>
      <c r="K1083" s="241" t="s">
        <v>218</v>
      </c>
      <c r="L1083" s="241" t="s">
        <v>219</v>
      </c>
      <c r="M1083" s="161" t="s">
        <v>221</v>
      </c>
      <c r="N1083" s="161" t="s">
        <v>222</v>
      </c>
      <c r="O1083" s="161" t="s">
        <v>223</v>
      </c>
      <c r="P1083" s="161" t="s">
        <v>224</v>
      </c>
      <c r="Q1083" s="123"/>
    </row>
    <row r="1084" spans="1:17" s="148" customFormat="1" ht="24.75" customHeight="1">
      <c r="A1084" s="325" t="s">
        <v>10</v>
      </c>
      <c r="B1084" s="325"/>
      <c r="C1084" s="325"/>
      <c r="D1084" s="325"/>
      <c r="E1084" s="44">
        <f aca="true" t="shared" si="42" ref="E1084:P1084">E1085+E1097++E1093+E1100+E1101+E1096</f>
        <v>16.759999999999998</v>
      </c>
      <c r="F1084" s="44">
        <f t="shared" si="42"/>
        <v>15.36</v>
      </c>
      <c r="G1084" s="44">
        <f t="shared" si="42"/>
        <v>114.21000000000001</v>
      </c>
      <c r="H1084" s="30">
        <f t="shared" si="42"/>
        <v>663</v>
      </c>
      <c r="I1084" s="44">
        <f t="shared" si="42"/>
        <v>2.7750000000000004</v>
      </c>
      <c r="J1084" s="44">
        <f t="shared" si="42"/>
        <v>0.21750000000000003</v>
      </c>
      <c r="K1084" s="44">
        <f t="shared" si="42"/>
        <v>0.0875</v>
      </c>
      <c r="L1084" s="44">
        <f t="shared" si="42"/>
        <v>1.895</v>
      </c>
      <c r="M1084" s="44">
        <f t="shared" si="42"/>
        <v>484.2</v>
      </c>
      <c r="N1084" s="44">
        <f t="shared" si="42"/>
        <v>483.0450000000001</v>
      </c>
      <c r="O1084" s="44">
        <f t="shared" si="42"/>
        <v>50.85</v>
      </c>
      <c r="P1084" s="44">
        <f t="shared" si="42"/>
        <v>2.4475000000000002</v>
      </c>
      <c r="Q1084" s="123"/>
    </row>
    <row r="1085" spans="1:17" s="148" customFormat="1" ht="24.75" customHeight="1">
      <c r="A1085" s="307" t="s">
        <v>172</v>
      </c>
      <c r="B1085" s="307"/>
      <c r="C1085" s="307"/>
      <c r="D1085" s="143">
        <v>250</v>
      </c>
      <c r="E1085" s="10">
        <v>6.6</v>
      </c>
      <c r="F1085" s="10">
        <v>7.8</v>
      </c>
      <c r="G1085" s="10">
        <v>30.75</v>
      </c>
      <c r="H1085" s="8">
        <f>E1085*4+F1085*9+G1085*4</f>
        <v>219.6</v>
      </c>
      <c r="I1085" s="11">
        <v>1.375</v>
      </c>
      <c r="J1085" s="11">
        <v>0.1125</v>
      </c>
      <c r="K1085" s="11">
        <v>0.0625</v>
      </c>
      <c r="L1085" s="11">
        <v>0.425</v>
      </c>
      <c r="M1085" s="11">
        <v>306.2</v>
      </c>
      <c r="N1085" s="11">
        <v>267.22</v>
      </c>
      <c r="O1085" s="11">
        <v>14.0125</v>
      </c>
      <c r="P1085" s="11">
        <v>0.7125</v>
      </c>
      <c r="Q1085" s="123"/>
    </row>
    <row r="1086" spans="1:17" s="148" customFormat="1" ht="24.75" customHeight="1">
      <c r="A1086" s="69" t="s">
        <v>159</v>
      </c>
      <c r="B1086" s="74">
        <v>15</v>
      </c>
      <c r="C1086" s="74">
        <v>15</v>
      </c>
      <c r="D1086" s="143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23"/>
    </row>
    <row r="1087" spans="1:17" s="148" customFormat="1" ht="24.75" customHeight="1">
      <c r="A1087" s="65" t="s">
        <v>92</v>
      </c>
      <c r="B1087" s="74">
        <v>20</v>
      </c>
      <c r="C1087" s="74">
        <v>20</v>
      </c>
      <c r="D1087" s="143"/>
      <c r="E1087" s="10"/>
      <c r="F1087" s="10"/>
      <c r="G1087" s="10"/>
      <c r="H1087" s="8"/>
      <c r="I1087" s="119"/>
      <c r="J1087" s="119"/>
      <c r="K1087" s="119"/>
      <c r="L1087" s="65"/>
      <c r="M1087" s="74"/>
      <c r="N1087" s="119"/>
      <c r="O1087" s="119"/>
      <c r="P1087" s="119"/>
      <c r="Q1087" s="123"/>
    </row>
    <row r="1088" spans="1:17" s="148" customFormat="1" ht="24.75" customHeight="1">
      <c r="A1088" s="65" t="s">
        <v>86</v>
      </c>
      <c r="B1088" s="74">
        <v>125</v>
      </c>
      <c r="C1088" s="74">
        <v>125</v>
      </c>
      <c r="D1088" s="143"/>
      <c r="E1088" s="10"/>
      <c r="F1088" s="10"/>
      <c r="G1088" s="10"/>
      <c r="H1088" s="8"/>
      <c r="I1088" s="119"/>
      <c r="J1088" s="119"/>
      <c r="K1088" s="119"/>
      <c r="L1088" s="65"/>
      <c r="M1088" s="74"/>
      <c r="N1088" s="119"/>
      <c r="O1088" s="119"/>
      <c r="P1088" s="119"/>
      <c r="Q1088" s="123"/>
    </row>
    <row r="1089" spans="1:17" s="148" customFormat="1" ht="24.75" customHeight="1">
      <c r="A1089" s="65" t="s">
        <v>82</v>
      </c>
      <c r="B1089" s="74">
        <v>138</v>
      </c>
      <c r="C1089" s="74">
        <v>138</v>
      </c>
      <c r="D1089" s="143"/>
      <c r="E1089" s="10"/>
      <c r="F1089" s="10"/>
      <c r="G1089" s="10"/>
      <c r="H1089" s="8"/>
      <c r="I1089" s="119"/>
      <c r="J1089" s="119"/>
      <c r="K1089" s="119"/>
      <c r="L1089" s="65"/>
      <c r="M1089" s="74"/>
      <c r="N1089" s="119"/>
      <c r="O1089" s="119"/>
      <c r="P1089" s="119"/>
      <c r="Q1089" s="123"/>
    </row>
    <row r="1090" spans="1:20" s="148" customFormat="1" ht="24.75" customHeight="1">
      <c r="A1090" s="84" t="s">
        <v>48</v>
      </c>
      <c r="B1090" s="74">
        <v>3</v>
      </c>
      <c r="C1090" s="74">
        <v>3</v>
      </c>
      <c r="D1090" s="143"/>
      <c r="E1090" s="10"/>
      <c r="F1090" s="10"/>
      <c r="G1090" s="10"/>
      <c r="H1090" s="8"/>
      <c r="I1090" s="119"/>
      <c r="J1090" s="119"/>
      <c r="K1090" s="119"/>
      <c r="L1090" s="60"/>
      <c r="M1090" s="47"/>
      <c r="N1090" s="119"/>
      <c r="O1090" s="119"/>
      <c r="P1090" s="119"/>
      <c r="Q1090" s="123"/>
      <c r="T1090" s="181"/>
    </row>
    <row r="1091" spans="1:17" s="148" customFormat="1" ht="24.75" customHeight="1">
      <c r="A1091" s="84" t="s">
        <v>87</v>
      </c>
      <c r="B1091" s="74">
        <v>1</v>
      </c>
      <c r="C1091" s="74">
        <v>1</v>
      </c>
      <c r="D1091" s="143"/>
      <c r="E1091" s="10"/>
      <c r="F1091" s="10"/>
      <c r="G1091" s="10"/>
      <c r="H1091" s="8"/>
      <c r="I1091" s="119"/>
      <c r="J1091" s="119"/>
      <c r="K1091" s="119"/>
      <c r="L1091" s="84"/>
      <c r="M1091" s="74"/>
      <c r="N1091" s="119"/>
      <c r="O1091" s="119"/>
      <c r="P1091" s="119"/>
      <c r="Q1091" s="123"/>
    </row>
    <row r="1092" spans="1:17" s="148" customFormat="1" ht="24.75" customHeight="1">
      <c r="A1092" s="60" t="s">
        <v>103</v>
      </c>
      <c r="B1092" s="14">
        <v>3</v>
      </c>
      <c r="C1092" s="14">
        <v>3</v>
      </c>
      <c r="D1092" s="143"/>
      <c r="E1092" s="10"/>
      <c r="F1092" s="10"/>
      <c r="G1092" s="10"/>
      <c r="H1092" s="8"/>
      <c r="I1092" s="76"/>
      <c r="J1092" s="76"/>
      <c r="K1092" s="76"/>
      <c r="L1092" s="60"/>
      <c r="M1092" s="14"/>
      <c r="N1092" s="76"/>
      <c r="O1092" s="76"/>
      <c r="P1092" s="76"/>
      <c r="Q1092" s="123"/>
    </row>
    <row r="1093" spans="1:17" s="148" customFormat="1" ht="24.75" customHeight="1">
      <c r="A1093" s="308" t="s">
        <v>104</v>
      </c>
      <c r="B1093" s="308"/>
      <c r="C1093" s="308"/>
      <c r="D1093" s="143" t="s">
        <v>313</v>
      </c>
      <c r="E1093" s="10">
        <v>1.6</v>
      </c>
      <c r="F1093" s="10">
        <v>0.2</v>
      </c>
      <c r="G1093" s="10">
        <v>31</v>
      </c>
      <c r="H1093" s="8">
        <f>E1093*4+F1093*9+G1093*4</f>
        <v>132.2</v>
      </c>
      <c r="I1093" s="11">
        <v>0.6</v>
      </c>
      <c r="J1093" s="11">
        <v>0.025</v>
      </c>
      <c r="K1093" s="11">
        <v>0.025</v>
      </c>
      <c r="L1093" s="11">
        <v>0.75</v>
      </c>
      <c r="M1093" s="11">
        <v>8</v>
      </c>
      <c r="N1093" s="10">
        <v>38.225</v>
      </c>
      <c r="O1093" s="10">
        <v>14.3375</v>
      </c>
      <c r="P1093" s="11">
        <v>0.375</v>
      </c>
      <c r="Q1093" s="123"/>
    </row>
    <row r="1094" spans="1:20" s="181" customFormat="1" ht="24.75" customHeight="1">
      <c r="A1094" s="65" t="s">
        <v>52</v>
      </c>
      <c r="B1094" s="67">
        <v>20</v>
      </c>
      <c r="C1094" s="67">
        <v>20</v>
      </c>
      <c r="D1094" s="67"/>
      <c r="E1094" s="40"/>
      <c r="F1094" s="40"/>
      <c r="G1094" s="40"/>
      <c r="H1094" s="67"/>
      <c r="I1094" s="119"/>
      <c r="J1094" s="119"/>
      <c r="K1094" s="119"/>
      <c r="L1094" s="119"/>
      <c r="M1094" s="119"/>
      <c r="N1094" s="119"/>
      <c r="O1094" s="119"/>
      <c r="P1094" s="119"/>
      <c r="Q1094" s="180"/>
      <c r="R1094" s="148"/>
      <c r="S1094" s="148"/>
      <c r="T1094" s="148"/>
    </row>
    <row r="1095" spans="1:17" s="148" customFormat="1" ht="24.75" customHeight="1">
      <c r="A1095" s="43" t="s">
        <v>120</v>
      </c>
      <c r="B1095" s="2">
        <v>30.2</v>
      </c>
      <c r="C1095" s="2">
        <v>30</v>
      </c>
      <c r="D1095" s="143"/>
      <c r="E1095" s="10"/>
      <c r="F1095" s="10"/>
      <c r="G1095" s="10"/>
      <c r="H1095" s="8"/>
      <c r="I1095" s="89"/>
      <c r="J1095" s="89"/>
      <c r="K1095" s="89"/>
      <c r="L1095" s="89"/>
      <c r="M1095" s="89"/>
      <c r="N1095" s="89"/>
      <c r="O1095" s="89"/>
      <c r="P1095" s="89"/>
      <c r="Q1095" s="123"/>
    </row>
    <row r="1096" spans="1:17" s="148" customFormat="1" ht="24.75" customHeight="1">
      <c r="A1096" s="211" t="s">
        <v>369</v>
      </c>
      <c r="B1096" s="163">
        <v>155</v>
      </c>
      <c r="C1096" s="163">
        <v>150</v>
      </c>
      <c r="D1096" s="299">
        <v>150</v>
      </c>
      <c r="E1096" s="10">
        <v>4.1</v>
      </c>
      <c r="F1096" s="10">
        <v>6.8</v>
      </c>
      <c r="G1096" s="10">
        <v>11</v>
      </c>
      <c r="H1096" s="8">
        <f>E1096*4+F1096*9+G1096*4</f>
        <v>121.6</v>
      </c>
      <c r="I1096" s="11">
        <v>0.8</v>
      </c>
      <c r="J1096" s="11">
        <v>0</v>
      </c>
      <c r="K1096" s="11">
        <v>0</v>
      </c>
      <c r="L1096" s="11">
        <v>0</v>
      </c>
      <c r="M1096" s="10">
        <v>155</v>
      </c>
      <c r="N1096" s="11">
        <v>120</v>
      </c>
      <c r="O1096" s="11">
        <v>7.5</v>
      </c>
      <c r="P1096" s="11">
        <v>0.14</v>
      </c>
      <c r="Q1096" s="123"/>
    </row>
    <row r="1097" spans="1:17" s="148" customFormat="1" ht="24.75" customHeight="1">
      <c r="A1097" s="307" t="s">
        <v>168</v>
      </c>
      <c r="B1097" s="307"/>
      <c r="C1097" s="307"/>
      <c r="D1097" s="143">
        <v>200</v>
      </c>
      <c r="E1097" s="143">
        <v>0.1</v>
      </c>
      <c r="F1097" s="10">
        <v>0</v>
      </c>
      <c r="G1097" s="143">
        <v>15.1</v>
      </c>
      <c r="H1097" s="8">
        <f>E1097*4+F1097*9+G1097*4</f>
        <v>60.8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23"/>
    </row>
    <row r="1098" spans="1:17" s="148" customFormat="1" ht="24.75" customHeight="1">
      <c r="A1098" s="53" t="s">
        <v>50</v>
      </c>
      <c r="B1098" s="51">
        <v>0.5</v>
      </c>
      <c r="C1098" s="51">
        <v>0.5</v>
      </c>
      <c r="D1098" s="67"/>
      <c r="E1098" s="40"/>
      <c r="F1098" s="40"/>
      <c r="G1098" s="40"/>
      <c r="H1098" s="64"/>
      <c r="I1098" s="11"/>
      <c r="J1098" s="11"/>
      <c r="K1098" s="11"/>
      <c r="L1098" s="11"/>
      <c r="M1098" s="11"/>
      <c r="N1098" s="11"/>
      <c r="O1098" s="11"/>
      <c r="P1098" s="11"/>
      <c r="Q1098" s="123"/>
    </row>
    <row r="1099" spans="1:17" s="148" customFormat="1" ht="24.75" customHeight="1">
      <c r="A1099" s="53" t="s">
        <v>48</v>
      </c>
      <c r="B1099" s="51">
        <v>15</v>
      </c>
      <c r="C1099" s="51">
        <v>15</v>
      </c>
      <c r="D1099" s="6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123"/>
    </row>
    <row r="1100" spans="1:19" s="148" customFormat="1" ht="24.75" customHeight="1">
      <c r="A1100" s="307" t="s">
        <v>40</v>
      </c>
      <c r="B1100" s="307"/>
      <c r="C1100" s="307"/>
      <c r="D1100" s="143">
        <v>20</v>
      </c>
      <c r="E1100" s="10">
        <v>1.32</v>
      </c>
      <c r="F1100" s="10">
        <v>0.24</v>
      </c>
      <c r="G1100" s="10">
        <v>6.68</v>
      </c>
      <c r="H1100" s="8">
        <v>34.8</v>
      </c>
      <c r="I1100" s="11">
        <v>0</v>
      </c>
      <c r="J1100" s="11">
        <v>0.036</v>
      </c>
      <c r="K1100" s="11">
        <v>0</v>
      </c>
      <c r="L1100" s="11">
        <v>0.28</v>
      </c>
      <c r="M1100" s="11">
        <v>7</v>
      </c>
      <c r="N1100" s="11">
        <v>31.6</v>
      </c>
      <c r="O1100" s="11">
        <v>9.4</v>
      </c>
      <c r="P1100" s="11">
        <v>0.78</v>
      </c>
      <c r="Q1100" s="123"/>
      <c r="R1100" s="181"/>
      <c r="S1100" s="181"/>
    </row>
    <row r="1101" spans="1:17" s="148" customFormat="1" ht="24.75" customHeight="1">
      <c r="A1101" s="308" t="s">
        <v>127</v>
      </c>
      <c r="B1101" s="308"/>
      <c r="C1101" s="308"/>
      <c r="D1101" s="143">
        <v>40</v>
      </c>
      <c r="E1101" s="10">
        <v>3.04</v>
      </c>
      <c r="F1101" s="10">
        <v>0.32</v>
      </c>
      <c r="G1101" s="10">
        <v>19.68</v>
      </c>
      <c r="H1101" s="8">
        <v>94</v>
      </c>
      <c r="I1101" s="11">
        <v>0</v>
      </c>
      <c r="J1101" s="11">
        <v>0.044000000000000004</v>
      </c>
      <c r="K1101" s="11">
        <v>0</v>
      </c>
      <c r="L1101" s="11">
        <v>0.44</v>
      </c>
      <c r="M1101" s="11">
        <v>8</v>
      </c>
      <c r="N1101" s="11">
        <v>26</v>
      </c>
      <c r="O1101" s="11">
        <v>5.6</v>
      </c>
      <c r="P1101" s="11">
        <v>0.44</v>
      </c>
      <c r="Q1101" s="123"/>
    </row>
    <row r="1102" spans="1:20" s="148" customFormat="1" ht="24.75" customHeight="1">
      <c r="A1102" s="307" t="s">
        <v>119</v>
      </c>
      <c r="B1102" s="307"/>
      <c r="C1102" s="307"/>
      <c r="D1102" s="143">
        <v>40</v>
      </c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23"/>
      <c r="T1102" s="181"/>
    </row>
    <row r="1103" spans="1:17" s="148" customFormat="1" ht="24.75" customHeight="1">
      <c r="A1103" s="325" t="s">
        <v>11</v>
      </c>
      <c r="B1103" s="325"/>
      <c r="C1103" s="325"/>
      <c r="D1103" s="325"/>
      <c r="E1103" s="44">
        <f>E1104+E1130+E1147+E1158+E1161+E1162+E1163+E1165</f>
        <v>27.450000000000006</v>
      </c>
      <c r="F1103" s="44">
        <f aca="true" t="shared" si="43" ref="F1103:P1103">F1104+F1130+F1147+F1158+F1161+F1162+F1163+F1165</f>
        <v>24.999999999999996</v>
      </c>
      <c r="G1103" s="44">
        <f t="shared" si="43"/>
        <v>148.91666666666666</v>
      </c>
      <c r="H1103" s="30">
        <f t="shared" si="43"/>
        <v>930.7666666666665</v>
      </c>
      <c r="I1103" s="44">
        <f t="shared" si="43"/>
        <v>35.621944444444445</v>
      </c>
      <c r="J1103" s="44">
        <f t="shared" si="43"/>
        <v>1.3775</v>
      </c>
      <c r="K1103" s="44">
        <f t="shared" si="43"/>
        <v>0.21857142857142858</v>
      </c>
      <c r="L1103" s="44">
        <f t="shared" si="43"/>
        <v>6.615238095238095</v>
      </c>
      <c r="M1103" s="44">
        <f t="shared" si="43"/>
        <v>185.5847222222222</v>
      </c>
      <c r="N1103" s="44">
        <f t="shared" si="43"/>
        <v>588.1911111111111</v>
      </c>
      <c r="O1103" s="44">
        <f t="shared" si="43"/>
        <v>139.67269841269842</v>
      </c>
      <c r="P1103" s="44">
        <f t="shared" si="43"/>
        <v>10.211071428571428</v>
      </c>
      <c r="Q1103" s="123"/>
    </row>
    <row r="1104" spans="1:17" s="148" customFormat="1" ht="24.75" customHeight="1">
      <c r="A1104" s="308" t="s">
        <v>117</v>
      </c>
      <c r="B1104" s="314"/>
      <c r="C1104" s="314"/>
      <c r="D1104" s="143">
        <v>100</v>
      </c>
      <c r="E1104" s="10">
        <v>1.2</v>
      </c>
      <c r="F1104" s="10">
        <v>5</v>
      </c>
      <c r="G1104" s="10">
        <v>4.5</v>
      </c>
      <c r="H1104" s="8">
        <f>E1104*4+F1104*9+G1104*4</f>
        <v>67.8</v>
      </c>
      <c r="I1104" s="80">
        <v>2.5</v>
      </c>
      <c r="J1104" s="80">
        <v>0.03333333333333333</v>
      </c>
      <c r="K1104" s="80">
        <v>0.02857142857142857</v>
      </c>
      <c r="L1104" s="80">
        <v>1.2285714285714286</v>
      </c>
      <c r="M1104" s="80">
        <v>35.55</v>
      </c>
      <c r="N1104" s="80">
        <v>70.8</v>
      </c>
      <c r="O1104" s="80">
        <v>8.957142857142857</v>
      </c>
      <c r="P1104" s="80">
        <v>3.0285714285714285</v>
      </c>
      <c r="Q1104" s="123"/>
    </row>
    <row r="1105" spans="1:17" s="148" customFormat="1" ht="24.75" customHeight="1">
      <c r="A1105" s="65" t="s">
        <v>176</v>
      </c>
      <c r="B1105" s="64">
        <f>C1105*1.25</f>
        <v>80</v>
      </c>
      <c r="C1105" s="48">
        <v>64</v>
      </c>
      <c r="D1105" s="67"/>
      <c r="E1105" s="40"/>
      <c r="F1105" s="40"/>
      <c r="G1105" s="40"/>
      <c r="H1105" s="64"/>
      <c r="I1105" s="80"/>
      <c r="J1105" s="80"/>
      <c r="K1105" s="80"/>
      <c r="L1105" s="80"/>
      <c r="M1105" s="80"/>
      <c r="N1105" s="80"/>
      <c r="O1105" s="80"/>
      <c r="P1105" s="80"/>
      <c r="Q1105" s="123"/>
    </row>
    <row r="1106" spans="1:20" s="181" customFormat="1" ht="24.75" customHeight="1">
      <c r="A1106" s="53" t="s">
        <v>53</v>
      </c>
      <c r="B1106" s="64">
        <f>C1106*1.33</f>
        <v>85.12</v>
      </c>
      <c r="C1106" s="48">
        <v>64</v>
      </c>
      <c r="D1106" s="67"/>
      <c r="E1106" s="40"/>
      <c r="F1106" s="40"/>
      <c r="G1106" s="40"/>
      <c r="H1106" s="64"/>
      <c r="I1106" s="80"/>
      <c r="J1106" s="80"/>
      <c r="K1106" s="80"/>
      <c r="L1106" s="80"/>
      <c r="M1106" s="80"/>
      <c r="N1106" s="80"/>
      <c r="O1106" s="80"/>
      <c r="P1106" s="80"/>
      <c r="Q1106" s="180"/>
      <c r="R1106" s="148"/>
      <c r="S1106" s="148"/>
      <c r="T1106" s="148"/>
    </row>
    <row r="1107" spans="1:17" s="148" customFormat="1" ht="24.75" customHeight="1">
      <c r="A1107" s="53" t="s">
        <v>265</v>
      </c>
      <c r="B1107" s="64"/>
      <c r="C1107" s="48">
        <v>61</v>
      </c>
      <c r="D1107" s="67"/>
      <c r="E1107" s="40"/>
      <c r="F1107" s="40"/>
      <c r="G1107" s="40"/>
      <c r="H1107" s="64"/>
      <c r="I1107" s="80"/>
      <c r="J1107" s="80"/>
      <c r="K1107" s="80"/>
      <c r="L1107" s="80"/>
      <c r="M1107" s="80"/>
      <c r="N1107" s="80"/>
      <c r="O1107" s="80"/>
      <c r="P1107" s="80"/>
      <c r="Q1107" s="123"/>
    </row>
    <row r="1108" spans="1:17" s="148" customFormat="1" ht="24.75" customHeight="1">
      <c r="A1108" s="53" t="s">
        <v>113</v>
      </c>
      <c r="B1108" s="48">
        <f>C1108*1.25</f>
        <v>37.5</v>
      </c>
      <c r="C1108" s="48">
        <v>30</v>
      </c>
      <c r="D1108" s="67"/>
      <c r="E1108" s="40"/>
      <c r="F1108" s="40"/>
      <c r="G1108" s="40"/>
      <c r="H1108" s="64"/>
      <c r="I1108" s="80"/>
      <c r="J1108" s="80"/>
      <c r="K1108" s="80"/>
      <c r="L1108" s="80"/>
      <c r="M1108" s="80"/>
      <c r="N1108" s="80"/>
      <c r="O1108" s="80"/>
      <c r="P1108" s="80"/>
      <c r="Q1108" s="123"/>
    </row>
    <row r="1109" spans="1:17" s="148" customFormat="1" ht="24.75" customHeight="1">
      <c r="A1109" s="53" t="s">
        <v>62</v>
      </c>
      <c r="B1109" s="64">
        <f>C1109*1.19</f>
        <v>5.949999999999999</v>
      </c>
      <c r="C1109" s="64">
        <v>5</v>
      </c>
      <c r="D1109" s="67"/>
      <c r="E1109" s="40"/>
      <c r="F1109" s="40"/>
      <c r="G1109" s="40"/>
      <c r="H1109" s="64"/>
      <c r="I1109" s="80"/>
      <c r="J1109" s="80"/>
      <c r="K1109" s="80"/>
      <c r="L1109" s="80"/>
      <c r="M1109" s="80"/>
      <c r="N1109" s="80"/>
      <c r="O1109" s="80"/>
      <c r="P1109" s="80"/>
      <c r="Q1109" s="123"/>
    </row>
    <row r="1110" spans="1:17" s="148" customFormat="1" ht="24.75" customHeight="1">
      <c r="A1110" s="53" t="s">
        <v>81</v>
      </c>
      <c r="B1110" s="40">
        <f>C1110*1.25</f>
        <v>6.25</v>
      </c>
      <c r="C1110" s="64">
        <v>5</v>
      </c>
      <c r="D1110" s="67"/>
      <c r="E1110" s="40"/>
      <c r="F1110" s="40"/>
      <c r="G1110" s="40"/>
      <c r="H1110" s="64"/>
      <c r="I1110" s="80"/>
      <c r="J1110" s="80"/>
      <c r="K1110" s="80"/>
      <c r="L1110" s="80"/>
      <c r="M1110" s="80"/>
      <c r="N1110" s="80"/>
      <c r="O1110" s="80"/>
      <c r="P1110" s="80"/>
      <c r="Q1110" s="123"/>
    </row>
    <row r="1111" spans="1:17" s="148" customFormat="1" ht="24.75" customHeight="1">
      <c r="A1111" s="53" t="s">
        <v>54</v>
      </c>
      <c r="B1111" s="67">
        <v>5</v>
      </c>
      <c r="C1111" s="67">
        <v>5</v>
      </c>
      <c r="D1111" s="67"/>
      <c r="E1111" s="40"/>
      <c r="F1111" s="40"/>
      <c r="G1111" s="40"/>
      <c r="H1111" s="64"/>
      <c r="I1111" s="80"/>
      <c r="J1111" s="80"/>
      <c r="K1111" s="80"/>
      <c r="L1111" s="80"/>
      <c r="M1111" s="80"/>
      <c r="N1111" s="80"/>
      <c r="O1111" s="80"/>
      <c r="P1111" s="80"/>
      <c r="Q1111" s="123"/>
    </row>
    <row r="1112" spans="1:17" s="148" customFormat="1" ht="24.75" customHeight="1">
      <c r="A1112" s="53" t="s">
        <v>154</v>
      </c>
      <c r="B1112" s="51">
        <f>C1112*1.35</f>
        <v>2.7</v>
      </c>
      <c r="C1112" s="51">
        <v>2</v>
      </c>
      <c r="D1112" s="67"/>
      <c r="E1112" s="40"/>
      <c r="F1112" s="40"/>
      <c r="G1112" s="40"/>
      <c r="H1112" s="67"/>
      <c r="I1112" s="92"/>
      <c r="J1112" s="92"/>
      <c r="K1112" s="92"/>
      <c r="L1112" s="92"/>
      <c r="M1112" s="92"/>
      <c r="N1112" s="92"/>
      <c r="O1112" s="92"/>
      <c r="P1112" s="92"/>
      <c r="Q1112" s="123"/>
    </row>
    <row r="1113" spans="1:17" s="148" customFormat="1" ht="24.75" customHeight="1">
      <c r="A1113" s="317" t="s">
        <v>88</v>
      </c>
      <c r="B1113" s="317"/>
      <c r="C1113" s="317"/>
      <c r="D1113" s="317"/>
      <c r="E1113" s="317"/>
      <c r="F1113" s="317"/>
      <c r="G1113" s="317"/>
      <c r="H1113" s="317"/>
      <c r="I1113" s="317"/>
      <c r="J1113" s="317"/>
      <c r="K1113" s="317"/>
      <c r="L1113" s="317"/>
      <c r="M1113" s="317"/>
      <c r="N1113" s="317"/>
      <c r="O1113" s="317"/>
      <c r="P1113" s="317"/>
      <c r="Q1113" s="123"/>
    </row>
    <row r="1114" spans="1:17" s="148" customFormat="1" ht="24.75" customHeight="1">
      <c r="A1114" s="312" t="s">
        <v>125</v>
      </c>
      <c r="B1114" s="312"/>
      <c r="C1114" s="312"/>
      <c r="D1114" s="143">
        <v>100</v>
      </c>
      <c r="E1114" s="10">
        <v>1.2</v>
      </c>
      <c r="F1114" s="10">
        <v>5</v>
      </c>
      <c r="G1114" s="10">
        <v>5.2</v>
      </c>
      <c r="H1114" s="8">
        <f>E1114*4+F1114*9+G1114*4</f>
        <v>70.6</v>
      </c>
      <c r="I1114" s="11">
        <v>0.07</v>
      </c>
      <c r="J1114" s="11">
        <v>0.016666666666666666</v>
      </c>
      <c r="K1114" s="11">
        <v>0.02857142857142857</v>
      </c>
      <c r="L1114" s="11">
        <v>1.3</v>
      </c>
      <c r="M1114" s="11">
        <v>47.78333333333334</v>
      </c>
      <c r="N1114" s="11">
        <v>84.45714285714286</v>
      </c>
      <c r="O1114" s="11">
        <v>9.971428571428572</v>
      </c>
      <c r="P1114" s="11">
        <v>1.6000000000000003</v>
      </c>
      <c r="Q1114" s="123"/>
    </row>
    <row r="1115" spans="1:17" s="148" customFormat="1" ht="24.75" customHeight="1">
      <c r="A1115" s="65" t="s">
        <v>176</v>
      </c>
      <c r="B1115" s="64">
        <f>C1115*1.25</f>
        <v>80</v>
      </c>
      <c r="C1115" s="64">
        <v>64</v>
      </c>
      <c r="D1115" s="67"/>
      <c r="E1115" s="40"/>
      <c r="F1115" s="40"/>
      <c r="G1115" s="40"/>
      <c r="H1115" s="64"/>
      <c r="I1115" s="114"/>
      <c r="J1115" s="114"/>
      <c r="K1115" s="114"/>
      <c r="L1115" s="114"/>
      <c r="M1115" s="114"/>
      <c r="N1115" s="114"/>
      <c r="O1115" s="114"/>
      <c r="P1115" s="114"/>
      <c r="Q1115" s="123"/>
    </row>
    <row r="1116" spans="1:17" s="148" customFormat="1" ht="24.75" customHeight="1">
      <c r="A1116" s="65" t="s">
        <v>53</v>
      </c>
      <c r="B1116" s="64">
        <f>C1116*1.33</f>
        <v>85.12</v>
      </c>
      <c r="C1116" s="64">
        <v>64</v>
      </c>
      <c r="D1116" s="64"/>
      <c r="E1116" s="40"/>
      <c r="F1116" s="40"/>
      <c r="G1116" s="40"/>
      <c r="H1116" s="64"/>
      <c r="I1116" s="114"/>
      <c r="J1116" s="114"/>
      <c r="K1116" s="114"/>
      <c r="L1116" s="114"/>
      <c r="M1116" s="114"/>
      <c r="N1116" s="114"/>
      <c r="O1116" s="114"/>
      <c r="P1116" s="114"/>
      <c r="Q1116" s="123"/>
    </row>
    <row r="1117" spans="1:17" s="148" customFormat="1" ht="24.75" customHeight="1">
      <c r="A1117" s="53" t="s">
        <v>265</v>
      </c>
      <c r="B1117" s="64"/>
      <c r="C1117" s="48">
        <v>61</v>
      </c>
      <c r="D1117" s="67"/>
      <c r="E1117" s="40"/>
      <c r="F1117" s="40"/>
      <c r="G1117" s="40"/>
      <c r="H1117" s="64"/>
      <c r="I1117" s="80"/>
      <c r="J1117" s="80"/>
      <c r="K1117" s="80"/>
      <c r="L1117" s="80"/>
      <c r="M1117" s="80"/>
      <c r="N1117" s="80"/>
      <c r="O1117" s="80"/>
      <c r="P1117" s="80"/>
      <c r="Q1117" s="123"/>
    </row>
    <row r="1118" spans="1:20" s="148" customFormat="1" ht="24.75" customHeight="1">
      <c r="A1118" s="53" t="s">
        <v>194</v>
      </c>
      <c r="B1118" s="64">
        <f>C1118*1.82</f>
        <v>54.6</v>
      </c>
      <c r="C1118" s="64">
        <v>30</v>
      </c>
      <c r="D1118" s="64"/>
      <c r="E1118" s="40"/>
      <c r="F1118" s="40"/>
      <c r="G1118" s="40"/>
      <c r="H1118" s="64"/>
      <c r="I1118" s="114"/>
      <c r="J1118" s="114"/>
      <c r="K1118" s="114"/>
      <c r="L1118" s="114"/>
      <c r="M1118" s="114"/>
      <c r="N1118" s="114"/>
      <c r="O1118" s="114"/>
      <c r="P1118" s="114"/>
      <c r="Q1118" s="123"/>
      <c r="T1118" s="181"/>
    </row>
    <row r="1119" spans="1:17" s="148" customFormat="1" ht="24.75" customHeight="1">
      <c r="A1119" s="7" t="s">
        <v>134</v>
      </c>
      <c r="B1119" s="64">
        <f>C1119*1.02</f>
        <v>30.6</v>
      </c>
      <c r="C1119" s="64">
        <v>30</v>
      </c>
      <c r="D1119" s="64"/>
      <c r="E1119" s="40"/>
      <c r="F1119" s="40"/>
      <c r="G1119" s="40"/>
      <c r="H1119" s="64"/>
      <c r="I1119" s="114"/>
      <c r="J1119" s="114"/>
      <c r="K1119" s="114"/>
      <c r="L1119" s="114"/>
      <c r="M1119" s="114"/>
      <c r="N1119" s="114"/>
      <c r="O1119" s="114"/>
      <c r="P1119" s="114"/>
      <c r="Q1119" s="123"/>
    </row>
    <row r="1120" spans="1:17" s="148" customFormat="1" ht="24.75" customHeight="1">
      <c r="A1120" s="60" t="s">
        <v>135</v>
      </c>
      <c r="B1120" s="64">
        <f>C1120*1.05</f>
        <v>31.5</v>
      </c>
      <c r="C1120" s="64">
        <v>30</v>
      </c>
      <c r="D1120" s="64"/>
      <c r="E1120" s="40"/>
      <c r="F1120" s="40"/>
      <c r="G1120" s="40"/>
      <c r="H1120" s="64"/>
      <c r="I1120" s="114"/>
      <c r="J1120" s="114"/>
      <c r="K1120" s="114"/>
      <c r="L1120" s="114"/>
      <c r="M1120" s="114"/>
      <c r="N1120" s="114"/>
      <c r="O1120" s="114"/>
      <c r="P1120" s="114"/>
      <c r="Q1120" s="123"/>
    </row>
    <row r="1121" spans="1:17" s="148" customFormat="1" ht="24.75" customHeight="1">
      <c r="A1121" s="65" t="s">
        <v>62</v>
      </c>
      <c r="B1121" s="64">
        <f>C1121*1.19</f>
        <v>5.949999999999999</v>
      </c>
      <c r="C1121" s="64">
        <v>5</v>
      </c>
      <c r="D1121" s="67"/>
      <c r="E1121" s="40"/>
      <c r="F1121" s="40"/>
      <c r="G1121" s="40"/>
      <c r="H1121" s="8"/>
      <c r="I1121" s="92"/>
      <c r="J1121" s="92"/>
      <c r="K1121" s="92"/>
      <c r="L1121" s="92"/>
      <c r="M1121" s="92"/>
      <c r="N1121" s="92"/>
      <c r="O1121" s="92"/>
      <c r="P1121" s="92"/>
      <c r="Q1121" s="123"/>
    </row>
    <row r="1122" spans="1:17" s="148" customFormat="1" ht="24.75" customHeight="1">
      <c r="A1122" s="53" t="s">
        <v>54</v>
      </c>
      <c r="B1122" s="48">
        <v>5</v>
      </c>
      <c r="C1122" s="48">
        <v>5</v>
      </c>
      <c r="D1122" s="67"/>
      <c r="E1122" s="40"/>
      <c r="F1122" s="40"/>
      <c r="G1122" s="40"/>
      <c r="H1122" s="8"/>
      <c r="I1122" s="92"/>
      <c r="J1122" s="92"/>
      <c r="K1122" s="92"/>
      <c r="L1122" s="92"/>
      <c r="M1122" s="92"/>
      <c r="N1122" s="92"/>
      <c r="O1122" s="92"/>
      <c r="P1122" s="92"/>
      <c r="Q1122" s="123"/>
    </row>
    <row r="1123" spans="1:20" s="148" customFormat="1" ht="24.75" customHeight="1">
      <c r="A1123" s="53" t="s">
        <v>154</v>
      </c>
      <c r="B1123" s="51">
        <f>C1123*1.35</f>
        <v>2.7</v>
      </c>
      <c r="C1123" s="51">
        <v>2</v>
      </c>
      <c r="D1123" s="67"/>
      <c r="E1123" s="40"/>
      <c r="F1123" s="40"/>
      <c r="G1123" s="40"/>
      <c r="H1123" s="67"/>
      <c r="I1123" s="92"/>
      <c r="J1123" s="92"/>
      <c r="K1123" s="92"/>
      <c r="L1123" s="92"/>
      <c r="M1123" s="92"/>
      <c r="N1123" s="92"/>
      <c r="O1123" s="92"/>
      <c r="P1123" s="92"/>
      <c r="Q1123" s="123"/>
      <c r="T1123" s="181"/>
    </row>
    <row r="1124" spans="1:29" s="148" customFormat="1" ht="24.75" customHeight="1">
      <c r="A1124" s="317" t="s">
        <v>88</v>
      </c>
      <c r="B1124" s="317"/>
      <c r="C1124" s="317"/>
      <c r="D1124" s="317"/>
      <c r="E1124" s="317"/>
      <c r="F1124" s="317"/>
      <c r="G1124" s="317"/>
      <c r="H1124" s="317"/>
      <c r="I1124" s="317"/>
      <c r="J1124" s="317"/>
      <c r="K1124" s="317"/>
      <c r="L1124" s="317"/>
      <c r="M1124" s="317"/>
      <c r="N1124" s="317"/>
      <c r="O1124" s="317"/>
      <c r="P1124" s="317"/>
      <c r="Q1124" s="108"/>
      <c r="R1124" s="82"/>
      <c r="S1124" s="82"/>
      <c r="T1124" s="82"/>
      <c r="U1124" s="181"/>
      <c r="V1124" s="181"/>
      <c r="W1124" s="181"/>
      <c r="X1124" s="181"/>
      <c r="Y1124" s="181"/>
      <c r="Z1124" s="181"/>
      <c r="AA1124" s="181"/>
      <c r="AB1124" s="181"/>
      <c r="AC1124" s="181"/>
    </row>
    <row r="1125" spans="1:20" s="148" customFormat="1" ht="24.75" customHeight="1">
      <c r="A1125" s="309" t="s">
        <v>158</v>
      </c>
      <c r="B1125" s="309"/>
      <c r="C1125" s="309"/>
      <c r="D1125" s="143" t="s">
        <v>230</v>
      </c>
      <c r="E1125" s="10">
        <v>1</v>
      </c>
      <c r="F1125" s="10">
        <v>5</v>
      </c>
      <c r="G1125" s="10">
        <v>3.9</v>
      </c>
      <c r="H1125" s="70">
        <f>E1125*4+F1125*9+G1125*4</f>
        <v>64.6</v>
      </c>
      <c r="I1125" s="11">
        <v>25</v>
      </c>
      <c r="J1125" s="11">
        <v>0</v>
      </c>
      <c r="K1125" s="11">
        <v>0.02857142857142857</v>
      </c>
      <c r="L1125" s="11">
        <v>1.8571428571428572</v>
      </c>
      <c r="M1125" s="11">
        <v>14.000000000000002</v>
      </c>
      <c r="N1125" s="11">
        <v>19.385714285714286</v>
      </c>
      <c r="O1125" s="11">
        <v>9.057142857142857</v>
      </c>
      <c r="P1125" s="11">
        <v>0.8333333333333334</v>
      </c>
      <c r="Q1125" s="108"/>
      <c r="R1125" s="82"/>
      <c r="S1125" s="82"/>
      <c r="T1125" s="82"/>
    </row>
    <row r="1126" spans="1:20" s="148" customFormat="1" ht="24.75" customHeight="1">
      <c r="A1126" s="69" t="s">
        <v>133</v>
      </c>
      <c r="B1126" s="47">
        <f>C1126*1.02</f>
        <v>102</v>
      </c>
      <c r="C1126" s="14">
        <v>100</v>
      </c>
      <c r="D1126" s="14"/>
      <c r="E1126" s="28"/>
      <c r="F1126" s="28"/>
      <c r="G1126" s="28"/>
      <c r="H1126" s="47"/>
      <c r="I1126" s="46"/>
      <c r="J1126" s="46"/>
      <c r="K1126" s="46"/>
      <c r="L1126" s="46"/>
      <c r="M1126" s="46"/>
      <c r="N1126" s="46"/>
      <c r="O1126" s="46"/>
      <c r="P1126" s="46"/>
      <c r="Q1126" s="108"/>
      <c r="R1126" s="82"/>
      <c r="S1126" s="82"/>
      <c r="T1126" s="82"/>
    </row>
    <row r="1127" spans="1:20" s="148" customFormat="1" ht="24.75" customHeight="1">
      <c r="A1127" s="7" t="s">
        <v>142</v>
      </c>
      <c r="B1127" s="47">
        <f>C1127*1.18</f>
        <v>118</v>
      </c>
      <c r="C1127" s="14">
        <v>100</v>
      </c>
      <c r="D1127" s="14"/>
      <c r="E1127" s="28"/>
      <c r="F1127" s="28"/>
      <c r="G1127" s="28"/>
      <c r="H1127" s="47"/>
      <c r="I1127" s="46"/>
      <c r="J1127" s="46"/>
      <c r="K1127" s="46"/>
      <c r="L1127" s="46"/>
      <c r="M1127" s="46"/>
      <c r="N1127" s="46"/>
      <c r="O1127" s="46"/>
      <c r="P1127" s="46"/>
      <c r="Q1127" s="108"/>
      <c r="R1127" s="82"/>
      <c r="S1127" s="82"/>
      <c r="T1127" s="82"/>
    </row>
    <row r="1128" spans="1:20" s="148" customFormat="1" ht="24.75" customHeight="1">
      <c r="A1128" s="19" t="s">
        <v>136</v>
      </c>
      <c r="B1128" s="47">
        <v>5</v>
      </c>
      <c r="C1128" s="14">
        <v>5</v>
      </c>
      <c r="D1128" s="14"/>
      <c r="E1128" s="28"/>
      <c r="F1128" s="28"/>
      <c r="G1128" s="28"/>
      <c r="H1128" s="47"/>
      <c r="I1128" s="46"/>
      <c r="J1128" s="46"/>
      <c r="K1128" s="46"/>
      <c r="L1128" s="46"/>
      <c r="M1128" s="46"/>
      <c r="N1128" s="46"/>
      <c r="O1128" s="46"/>
      <c r="P1128" s="46"/>
      <c r="Q1128" s="108"/>
      <c r="R1128" s="82"/>
      <c r="S1128" s="82"/>
      <c r="T1128" s="82"/>
    </row>
    <row r="1129" spans="1:29" s="148" customFormat="1" ht="24.75" customHeight="1">
      <c r="A1129" s="53" t="s">
        <v>154</v>
      </c>
      <c r="B1129" s="51">
        <f>C1129*1.35</f>
        <v>2.7</v>
      </c>
      <c r="C1129" s="51">
        <v>2</v>
      </c>
      <c r="D1129" s="67"/>
      <c r="E1129" s="40"/>
      <c r="F1129" s="40"/>
      <c r="G1129" s="40"/>
      <c r="H1129" s="67"/>
      <c r="I1129" s="92"/>
      <c r="J1129" s="92"/>
      <c r="K1129" s="92"/>
      <c r="L1129" s="92"/>
      <c r="M1129" s="92"/>
      <c r="N1129" s="92"/>
      <c r="O1129" s="92"/>
      <c r="P1129" s="92"/>
      <c r="Q1129" s="108"/>
      <c r="R1129" s="82"/>
      <c r="S1129" s="82"/>
      <c r="T1129" s="82"/>
      <c r="U1129" s="181"/>
      <c r="V1129" s="181"/>
      <c r="W1129" s="181"/>
      <c r="X1129" s="181"/>
      <c r="Y1129" s="181"/>
      <c r="Z1129" s="181"/>
      <c r="AA1129" s="181"/>
      <c r="AB1129" s="181"/>
      <c r="AC1129" s="181"/>
    </row>
    <row r="1130" spans="1:20" s="148" customFormat="1" ht="24.75" customHeight="1">
      <c r="A1130" s="308" t="s">
        <v>111</v>
      </c>
      <c r="B1130" s="314"/>
      <c r="C1130" s="314"/>
      <c r="D1130" s="143" t="s">
        <v>296</v>
      </c>
      <c r="E1130" s="10">
        <v>6.7</v>
      </c>
      <c r="F1130" s="10">
        <v>5.5</v>
      </c>
      <c r="G1130" s="10">
        <v>18.4</v>
      </c>
      <c r="H1130" s="8">
        <f>E1130*4+F1130*9+G1130*4</f>
        <v>149.89999999999998</v>
      </c>
      <c r="I1130" s="80">
        <v>8.49</v>
      </c>
      <c r="J1130" s="80">
        <v>0.1</v>
      </c>
      <c r="K1130" s="80">
        <v>0.02</v>
      </c>
      <c r="L1130" s="80">
        <v>0.29</v>
      </c>
      <c r="M1130" s="80">
        <v>17.99</v>
      </c>
      <c r="N1130" s="80">
        <v>102.97</v>
      </c>
      <c r="O1130" s="80">
        <v>26.93</v>
      </c>
      <c r="P1130" s="80">
        <v>1.02</v>
      </c>
      <c r="Q1130" s="108"/>
      <c r="R1130" s="82"/>
      <c r="S1130" s="82"/>
      <c r="T1130" s="82"/>
    </row>
    <row r="1131" spans="1:20" s="148" customFormat="1" ht="24.75" customHeight="1">
      <c r="A1131" s="17" t="s">
        <v>73</v>
      </c>
      <c r="B1131" s="20"/>
      <c r="C1131" s="1">
        <v>20</v>
      </c>
      <c r="D1131" s="143"/>
      <c r="E1131" s="10"/>
      <c r="F1131" s="28"/>
      <c r="G1131" s="28"/>
      <c r="H1131" s="8"/>
      <c r="I1131" s="89"/>
      <c r="J1131" s="89"/>
      <c r="K1131" s="89"/>
      <c r="L1131" s="89"/>
      <c r="M1131" s="89"/>
      <c r="N1131" s="89"/>
      <c r="O1131" s="89"/>
      <c r="P1131" s="89"/>
      <c r="Q1131" s="108"/>
      <c r="R1131" s="82"/>
      <c r="S1131" s="82"/>
      <c r="T1131" s="82"/>
    </row>
    <row r="1132" spans="1:20" s="148" customFormat="1" ht="24.75" customHeight="1">
      <c r="A1132" s="50" t="s">
        <v>55</v>
      </c>
      <c r="B1132" s="39">
        <f>C1132*1.36</f>
        <v>31.28</v>
      </c>
      <c r="C1132" s="20">
        <v>23</v>
      </c>
      <c r="D1132" s="143"/>
      <c r="E1132" s="10"/>
      <c r="F1132" s="28"/>
      <c r="G1132" s="28"/>
      <c r="H1132" s="8"/>
      <c r="I1132" s="89"/>
      <c r="J1132" s="89"/>
      <c r="K1132" s="89"/>
      <c r="L1132" s="89"/>
      <c r="M1132" s="89"/>
      <c r="N1132" s="89"/>
      <c r="O1132" s="89"/>
      <c r="P1132" s="89"/>
      <c r="Q1132" s="108"/>
      <c r="R1132" s="82"/>
      <c r="S1132" s="82"/>
      <c r="T1132" s="82"/>
    </row>
    <row r="1133" spans="1:34" s="148" customFormat="1" ht="24.75" customHeight="1">
      <c r="A1133" s="50" t="s">
        <v>56</v>
      </c>
      <c r="B1133" s="39">
        <f>C1133*1.18</f>
        <v>27.139999999999997</v>
      </c>
      <c r="C1133" s="20">
        <v>23</v>
      </c>
      <c r="D1133" s="143"/>
      <c r="E1133" s="10"/>
      <c r="F1133" s="28"/>
      <c r="G1133" s="28"/>
      <c r="H1133" s="8"/>
      <c r="I1133" s="89"/>
      <c r="J1133" s="89"/>
      <c r="K1133" s="89"/>
      <c r="L1133" s="89"/>
      <c r="M1133" s="89"/>
      <c r="N1133" s="89"/>
      <c r="O1133" s="89"/>
      <c r="P1133" s="89"/>
      <c r="Q1133" s="108"/>
      <c r="R1133" s="82"/>
      <c r="S1133" s="82"/>
      <c r="T1133" s="82"/>
      <c r="AD1133" s="181"/>
      <c r="AE1133" s="181"/>
      <c r="AF1133" s="181"/>
      <c r="AG1133" s="181"/>
      <c r="AH1133" s="181"/>
    </row>
    <row r="1134" spans="1:20" s="148" customFormat="1" ht="24.75" customHeight="1">
      <c r="A1134" s="61" t="s">
        <v>138</v>
      </c>
      <c r="B1134" s="39">
        <f>C1133</f>
        <v>23</v>
      </c>
      <c r="C1134" s="20">
        <v>23</v>
      </c>
      <c r="D1134" s="143"/>
      <c r="E1134" s="10"/>
      <c r="F1134" s="28"/>
      <c r="G1134" s="28"/>
      <c r="H1134" s="8"/>
      <c r="I1134" s="89"/>
      <c r="J1134" s="89"/>
      <c r="K1134" s="89"/>
      <c r="L1134" s="89"/>
      <c r="M1134" s="89"/>
      <c r="N1134" s="89"/>
      <c r="O1134" s="89"/>
      <c r="P1134" s="89"/>
      <c r="Q1134" s="108"/>
      <c r="R1134" s="82"/>
      <c r="S1134" s="82"/>
      <c r="T1134" s="82"/>
    </row>
    <row r="1135" spans="1:20" s="148" customFormat="1" ht="24.75" customHeight="1">
      <c r="A1135" s="7" t="s">
        <v>62</v>
      </c>
      <c r="B1135" s="20">
        <f>C1135*1.19</f>
        <v>3.57</v>
      </c>
      <c r="C1135" s="20">
        <v>3</v>
      </c>
      <c r="D1135" s="143"/>
      <c r="E1135" s="10"/>
      <c r="F1135" s="28"/>
      <c r="G1135" s="28"/>
      <c r="H1135" s="8"/>
      <c r="I1135" s="89"/>
      <c r="J1135" s="89"/>
      <c r="K1135" s="89"/>
      <c r="L1135" s="89"/>
      <c r="M1135" s="89"/>
      <c r="N1135" s="89"/>
      <c r="O1135" s="89"/>
      <c r="P1135" s="89"/>
      <c r="Q1135" s="108"/>
      <c r="R1135" s="82"/>
      <c r="S1135" s="82"/>
      <c r="T1135" s="82"/>
    </row>
    <row r="1136" spans="1:20" s="148" customFormat="1" ht="24.75" customHeight="1">
      <c r="A1136" s="7" t="s">
        <v>89</v>
      </c>
      <c r="B1136" s="45">
        <v>1.6</v>
      </c>
      <c r="C1136" s="45">
        <v>1.6</v>
      </c>
      <c r="D1136" s="143"/>
      <c r="E1136" s="10"/>
      <c r="F1136" s="28"/>
      <c r="G1136" s="28"/>
      <c r="H1136" s="8"/>
      <c r="I1136" s="89"/>
      <c r="J1136" s="89"/>
      <c r="K1136" s="89"/>
      <c r="L1136" s="89"/>
      <c r="M1136" s="89"/>
      <c r="N1136" s="89"/>
      <c r="O1136" s="89"/>
      <c r="P1136" s="89"/>
      <c r="Q1136" s="108"/>
      <c r="R1136" s="82"/>
      <c r="S1136" s="82"/>
      <c r="T1136" s="82"/>
    </row>
    <row r="1137" spans="1:20" s="148" customFormat="1" ht="24.75" customHeight="1">
      <c r="A1137" s="33" t="s">
        <v>57</v>
      </c>
      <c r="B1137" s="20">
        <f>C1137*1.33</f>
        <v>93.10000000000001</v>
      </c>
      <c r="C1137" s="20">
        <v>70</v>
      </c>
      <c r="D1137" s="143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8"/>
      <c r="R1137" s="82"/>
      <c r="S1137" s="82"/>
      <c r="T1137" s="82"/>
    </row>
    <row r="1138" spans="1:34" s="148" customFormat="1" ht="24.75" customHeight="1">
      <c r="A1138" s="33" t="s">
        <v>58</v>
      </c>
      <c r="B1138" s="20">
        <f>C1138*1.43</f>
        <v>100.1</v>
      </c>
      <c r="C1138" s="20">
        <v>70</v>
      </c>
      <c r="D1138" s="143"/>
      <c r="E1138" s="10"/>
      <c r="F1138" s="28"/>
      <c r="G1138" s="28"/>
      <c r="H1138" s="8"/>
      <c r="I1138" s="89"/>
      <c r="J1138" s="89"/>
      <c r="K1138" s="89"/>
      <c r="L1138" s="89"/>
      <c r="M1138" s="89"/>
      <c r="N1138" s="89"/>
      <c r="O1138" s="89"/>
      <c r="P1138" s="89"/>
      <c r="Q1138" s="108"/>
      <c r="R1138" s="82"/>
      <c r="S1138" s="82"/>
      <c r="T1138" s="82"/>
      <c r="AD1138" s="181"/>
      <c r="AE1138" s="181"/>
      <c r="AF1138" s="181"/>
      <c r="AG1138" s="181"/>
      <c r="AH1138" s="181"/>
    </row>
    <row r="1139" spans="1:20" s="148" customFormat="1" ht="24.75" customHeight="1">
      <c r="A1139" s="53" t="s">
        <v>59</v>
      </c>
      <c r="B1139" s="20">
        <f>C1139*1.5</f>
        <v>105</v>
      </c>
      <c r="C1139" s="20">
        <v>70</v>
      </c>
      <c r="D1139" s="143"/>
      <c r="E1139" s="10"/>
      <c r="F1139" s="28"/>
      <c r="G1139" s="28"/>
      <c r="H1139" s="8"/>
      <c r="I1139" s="89"/>
      <c r="J1139" s="89"/>
      <c r="K1139" s="89"/>
      <c r="L1139" s="89"/>
      <c r="M1139" s="89"/>
      <c r="N1139" s="89"/>
      <c r="O1139" s="89"/>
      <c r="P1139" s="89"/>
      <c r="Q1139" s="108"/>
      <c r="R1139" s="82"/>
      <c r="S1139" s="82"/>
      <c r="T1139" s="82"/>
    </row>
    <row r="1140" spans="1:20" s="148" customFormat="1" ht="24.75" customHeight="1">
      <c r="A1140" s="53" t="s">
        <v>60</v>
      </c>
      <c r="B1140" s="20">
        <f>C1140*1.67</f>
        <v>116.89999999999999</v>
      </c>
      <c r="C1140" s="20">
        <v>70</v>
      </c>
      <c r="D1140" s="143"/>
      <c r="E1140" s="10"/>
      <c r="F1140" s="28"/>
      <c r="G1140" s="28"/>
      <c r="H1140" s="8"/>
      <c r="I1140" s="89"/>
      <c r="J1140" s="89"/>
      <c r="K1140" s="89"/>
      <c r="L1140" s="89"/>
      <c r="M1140" s="89"/>
      <c r="N1140" s="89"/>
      <c r="O1140" s="89"/>
      <c r="P1140" s="89"/>
      <c r="Q1140" s="108"/>
      <c r="R1140" s="82"/>
      <c r="S1140" s="82"/>
      <c r="T1140" s="82"/>
    </row>
    <row r="1141" spans="1:34" s="185" customFormat="1" ht="24.75" customHeight="1">
      <c r="A1141" s="53" t="s">
        <v>61</v>
      </c>
      <c r="B1141" s="48">
        <f>C1141*1.25</f>
        <v>18.75</v>
      </c>
      <c r="C1141" s="20">
        <v>15</v>
      </c>
      <c r="D1141" s="143"/>
      <c r="E1141" s="10"/>
      <c r="F1141" s="28"/>
      <c r="G1141" s="28"/>
      <c r="H1141" s="8"/>
      <c r="I1141" s="89"/>
      <c r="J1141" s="89"/>
      <c r="K1141" s="89"/>
      <c r="L1141" s="89"/>
      <c r="M1141" s="89"/>
      <c r="N1141" s="89"/>
      <c r="O1141" s="89"/>
      <c r="P1141" s="89"/>
      <c r="Q1141" s="108"/>
      <c r="R1141" s="82"/>
      <c r="S1141" s="82"/>
      <c r="T1141" s="82"/>
      <c r="U1141" s="181"/>
      <c r="V1141" s="181"/>
      <c r="W1141" s="181"/>
      <c r="X1141" s="181"/>
      <c r="Y1141" s="181"/>
      <c r="Z1141" s="181"/>
      <c r="AA1141" s="181"/>
      <c r="AB1141" s="181"/>
      <c r="AC1141" s="181"/>
      <c r="AD1141" s="148"/>
      <c r="AE1141" s="148"/>
      <c r="AF1141" s="148"/>
      <c r="AG1141" s="148"/>
      <c r="AH1141" s="148"/>
    </row>
    <row r="1142" spans="1:20" s="148" customFormat="1" ht="24.75" customHeight="1">
      <c r="A1142" s="33" t="s">
        <v>53</v>
      </c>
      <c r="B1142" s="15">
        <f>C1142*1.33</f>
        <v>19.950000000000003</v>
      </c>
      <c r="C1142" s="20">
        <v>15</v>
      </c>
      <c r="D1142" s="143"/>
      <c r="E1142" s="10"/>
      <c r="F1142" s="28"/>
      <c r="G1142" s="28"/>
      <c r="H1142" s="8"/>
      <c r="I1142" s="89"/>
      <c r="J1142" s="89"/>
      <c r="K1142" s="89"/>
      <c r="L1142" s="89"/>
      <c r="M1142" s="89"/>
      <c r="N1142" s="89"/>
      <c r="O1142" s="89"/>
      <c r="P1142" s="89"/>
      <c r="Q1142" s="108"/>
      <c r="R1142" s="82"/>
      <c r="S1142" s="82"/>
      <c r="T1142" s="5"/>
    </row>
    <row r="1143" spans="1:20" s="148" customFormat="1" ht="24.75" customHeight="1">
      <c r="A1143" s="7" t="s">
        <v>62</v>
      </c>
      <c r="B1143" s="20">
        <v>12</v>
      </c>
      <c r="C1143" s="20">
        <v>10</v>
      </c>
      <c r="D1143" s="143"/>
      <c r="E1143" s="10"/>
      <c r="F1143" s="28"/>
      <c r="G1143" s="28"/>
      <c r="H1143" s="8"/>
      <c r="I1143" s="89"/>
      <c r="J1143" s="89"/>
      <c r="K1143" s="89"/>
      <c r="L1143" s="89"/>
      <c r="M1143" s="89"/>
      <c r="N1143" s="89"/>
      <c r="O1143" s="89"/>
      <c r="P1143" s="89"/>
      <c r="Q1143" s="108"/>
      <c r="R1143" s="82"/>
      <c r="S1143" s="82"/>
      <c r="T1143" s="5"/>
    </row>
    <row r="1144" spans="1:20" s="148" customFormat="1" ht="24.75" customHeight="1">
      <c r="A1144" s="60" t="s">
        <v>103</v>
      </c>
      <c r="B1144" s="47">
        <v>4</v>
      </c>
      <c r="C1144" s="47">
        <v>4</v>
      </c>
      <c r="D1144" s="143"/>
      <c r="E1144" s="10"/>
      <c r="F1144" s="28"/>
      <c r="G1144" s="28"/>
      <c r="H1144" s="8"/>
      <c r="I1144" s="169"/>
      <c r="J1144" s="169"/>
      <c r="K1144" s="169"/>
      <c r="L1144" s="169"/>
      <c r="M1144" s="169"/>
      <c r="N1144" s="169"/>
      <c r="O1144" s="169"/>
      <c r="P1144" s="169"/>
      <c r="Q1144" s="108"/>
      <c r="R1144" s="82"/>
      <c r="S1144" s="82"/>
      <c r="T1144" s="82"/>
    </row>
    <row r="1145" spans="1:20" s="148" customFormat="1" ht="24.75" customHeight="1">
      <c r="A1145" s="53" t="s">
        <v>154</v>
      </c>
      <c r="B1145" s="51">
        <f>C1145*1.35</f>
        <v>2.7</v>
      </c>
      <c r="C1145" s="51">
        <v>2</v>
      </c>
      <c r="D1145" s="67"/>
      <c r="E1145" s="40"/>
      <c r="F1145" s="40"/>
      <c r="G1145" s="40"/>
      <c r="H1145" s="67"/>
      <c r="I1145" s="92"/>
      <c r="J1145" s="92"/>
      <c r="K1145" s="92"/>
      <c r="L1145" s="92"/>
      <c r="M1145" s="92"/>
      <c r="N1145" s="92"/>
      <c r="O1145" s="92"/>
      <c r="P1145" s="92"/>
      <c r="Q1145" s="108"/>
      <c r="R1145" s="82"/>
      <c r="S1145" s="82"/>
      <c r="T1145" s="82"/>
    </row>
    <row r="1146" spans="1:20" s="148" customFormat="1" ht="24.75" customHeight="1">
      <c r="A1146" s="53" t="s">
        <v>190</v>
      </c>
      <c r="B1146" s="51">
        <v>0.1</v>
      </c>
      <c r="C1146" s="51">
        <v>0.1</v>
      </c>
      <c r="D1146" s="67"/>
      <c r="E1146" s="40"/>
      <c r="F1146" s="40"/>
      <c r="G1146" s="40"/>
      <c r="H1146" s="67"/>
      <c r="I1146" s="92"/>
      <c r="J1146" s="92"/>
      <c r="K1146" s="92"/>
      <c r="L1146" s="92"/>
      <c r="M1146" s="92"/>
      <c r="N1146" s="92"/>
      <c r="O1146" s="92"/>
      <c r="P1146" s="92"/>
      <c r="Q1146" s="108"/>
      <c r="R1146" s="82"/>
      <c r="S1146" s="82"/>
      <c r="T1146" s="82"/>
    </row>
    <row r="1147" spans="1:29" s="148" customFormat="1" ht="24.75" customHeight="1">
      <c r="A1147" s="307" t="s">
        <v>148</v>
      </c>
      <c r="B1147" s="307"/>
      <c r="C1147" s="307"/>
      <c r="D1147" s="143">
        <v>100</v>
      </c>
      <c r="E1147" s="10">
        <v>9.3</v>
      </c>
      <c r="F1147" s="10">
        <v>10.5</v>
      </c>
      <c r="G1147" s="10">
        <v>3.8</v>
      </c>
      <c r="H1147" s="8">
        <f>E1147*4+F1147*9+G1147*4</f>
        <v>146.89999999999998</v>
      </c>
      <c r="I1147" s="11">
        <v>0.1875</v>
      </c>
      <c r="J1147" s="11">
        <v>0.0375</v>
      </c>
      <c r="K1147" s="11">
        <v>0.05</v>
      </c>
      <c r="L1147" s="11">
        <v>1.91</v>
      </c>
      <c r="M1147" s="11">
        <v>11.6625</v>
      </c>
      <c r="N1147" s="11">
        <v>149.27</v>
      </c>
      <c r="O1147" s="11">
        <v>31.26</v>
      </c>
      <c r="P1147" s="11">
        <v>2.3875</v>
      </c>
      <c r="Q1147" s="108"/>
      <c r="R1147" s="82"/>
      <c r="S1147" s="82"/>
      <c r="T1147" s="82"/>
      <c r="AC1147" s="32"/>
    </row>
    <row r="1148" spans="1:29" s="148" customFormat="1" ht="24.75" customHeight="1">
      <c r="A1148" s="50" t="s">
        <v>55</v>
      </c>
      <c r="B1148" s="39">
        <f>C1148*1.36</f>
        <v>85.68</v>
      </c>
      <c r="C1148" s="47">
        <v>63</v>
      </c>
      <c r="D1148" s="143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8"/>
      <c r="R1148" s="82"/>
      <c r="S1148" s="82"/>
      <c r="T1148" s="82"/>
      <c r="AC1148" s="32">
        <v>83</v>
      </c>
    </row>
    <row r="1149" spans="1:20" s="148" customFormat="1" ht="24.75" customHeight="1">
      <c r="A1149" s="50" t="s">
        <v>56</v>
      </c>
      <c r="B1149" s="39">
        <f>C1149*1.18</f>
        <v>74.33999999999999</v>
      </c>
      <c r="C1149" s="47">
        <v>63</v>
      </c>
      <c r="D1149" s="143"/>
      <c r="E1149" s="10"/>
      <c r="F1149" s="40"/>
      <c r="G1149" s="40"/>
      <c r="H1149" s="67"/>
      <c r="I1149" s="119"/>
      <c r="J1149" s="119"/>
      <c r="K1149" s="119"/>
      <c r="L1149" s="119"/>
      <c r="M1149" s="119"/>
      <c r="N1149" s="119"/>
      <c r="O1149" s="119"/>
      <c r="P1149" s="119"/>
      <c r="Q1149" s="108"/>
      <c r="R1149" s="82"/>
      <c r="S1149" s="82"/>
      <c r="T1149" s="82"/>
    </row>
    <row r="1150" spans="1:34" s="148" customFormat="1" ht="24.75" customHeight="1">
      <c r="A1150" s="85" t="s">
        <v>96</v>
      </c>
      <c r="B1150" s="57">
        <f>C1150</f>
        <v>63</v>
      </c>
      <c r="C1150" s="47">
        <f>C1149</f>
        <v>63</v>
      </c>
      <c r="D1150" s="143"/>
      <c r="E1150" s="72"/>
      <c r="F1150" s="72"/>
      <c r="G1150" s="72"/>
      <c r="H1150" s="8"/>
      <c r="I1150" s="119"/>
      <c r="J1150" s="119"/>
      <c r="K1150" s="119"/>
      <c r="L1150" s="119"/>
      <c r="M1150" s="119"/>
      <c r="N1150" s="119"/>
      <c r="O1150" s="119"/>
      <c r="P1150" s="119"/>
      <c r="Q1150" s="108"/>
      <c r="R1150" s="82"/>
      <c r="S1150" s="82"/>
      <c r="T1150" s="82"/>
      <c r="AD1150" s="181"/>
      <c r="AE1150" s="181"/>
      <c r="AF1150" s="181"/>
      <c r="AG1150" s="181"/>
      <c r="AH1150" s="181"/>
    </row>
    <row r="1151" spans="1:20" s="148" customFormat="1" ht="24.75" customHeight="1">
      <c r="A1151" s="65" t="s">
        <v>155</v>
      </c>
      <c r="B1151" s="64"/>
      <c r="C1151" s="47">
        <v>40</v>
      </c>
      <c r="D1151" s="143"/>
      <c r="E1151" s="10"/>
      <c r="F1151" s="40"/>
      <c r="G1151" s="40"/>
      <c r="H1151" s="67"/>
      <c r="I1151" s="119"/>
      <c r="J1151" s="119"/>
      <c r="K1151" s="119"/>
      <c r="L1151" s="119"/>
      <c r="M1151" s="119"/>
      <c r="N1151" s="119"/>
      <c r="O1151" s="119"/>
      <c r="P1151" s="119"/>
      <c r="Q1151" s="108"/>
      <c r="R1151" s="82"/>
      <c r="S1151" s="82"/>
      <c r="T1151" s="82"/>
    </row>
    <row r="1152" spans="1:20" s="148" customFormat="1" ht="24.75" customHeight="1">
      <c r="A1152" s="65" t="s">
        <v>254</v>
      </c>
      <c r="B1152" s="64"/>
      <c r="C1152" s="47">
        <v>60</v>
      </c>
      <c r="D1152" s="143"/>
      <c r="E1152" s="10"/>
      <c r="F1152" s="40"/>
      <c r="G1152" s="40"/>
      <c r="H1152" s="67"/>
      <c r="I1152" s="119"/>
      <c r="J1152" s="119"/>
      <c r="K1152" s="119"/>
      <c r="L1152" s="119"/>
      <c r="M1152" s="119"/>
      <c r="N1152" s="119"/>
      <c r="O1152" s="119"/>
      <c r="P1152" s="119"/>
      <c r="Q1152" s="108"/>
      <c r="R1152" s="82"/>
      <c r="S1152" s="82"/>
      <c r="T1152" s="82"/>
    </row>
    <row r="1153" spans="1:20" s="148" customFormat="1" ht="24.75" customHeight="1">
      <c r="A1153" s="53" t="s">
        <v>54</v>
      </c>
      <c r="B1153" s="51">
        <v>5</v>
      </c>
      <c r="C1153" s="51">
        <v>5</v>
      </c>
      <c r="D1153" s="143"/>
      <c r="E1153" s="10"/>
      <c r="F1153" s="40"/>
      <c r="G1153" s="40"/>
      <c r="H1153" s="67"/>
      <c r="I1153" s="119"/>
      <c r="J1153" s="119"/>
      <c r="K1153" s="119"/>
      <c r="L1153" s="119"/>
      <c r="M1153" s="119"/>
      <c r="N1153" s="119"/>
      <c r="O1153" s="119"/>
      <c r="P1153" s="119"/>
      <c r="Q1153" s="108"/>
      <c r="R1153" s="82"/>
      <c r="S1153" s="82"/>
      <c r="T1153" s="82"/>
    </row>
    <row r="1154" spans="1:20" s="148" customFormat="1" ht="24.75" customHeight="1">
      <c r="A1154" s="53" t="s">
        <v>62</v>
      </c>
      <c r="B1154" s="48">
        <f>C1154*1.19</f>
        <v>14.28</v>
      </c>
      <c r="C1154" s="51">
        <v>12</v>
      </c>
      <c r="D1154" s="143"/>
      <c r="E1154" s="40"/>
      <c r="F1154" s="40"/>
      <c r="G1154" s="40"/>
      <c r="H1154" s="67"/>
      <c r="I1154" s="119"/>
      <c r="J1154" s="119"/>
      <c r="K1154" s="119"/>
      <c r="L1154" s="119"/>
      <c r="M1154" s="119"/>
      <c r="N1154" s="119"/>
      <c r="O1154" s="119"/>
      <c r="P1154" s="119"/>
      <c r="Q1154" s="108"/>
      <c r="R1154" s="82"/>
      <c r="S1154" s="82"/>
      <c r="T1154" s="82"/>
    </row>
    <row r="1155" spans="1:20" s="148" customFormat="1" ht="54.75" customHeight="1">
      <c r="A1155" s="120" t="s">
        <v>156</v>
      </c>
      <c r="B1155" s="132">
        <v>10</v>
      </c>
      <c r="C1155" s="132">
        <v>10</v>
      </c>
      <c r="D1155" s="143"/>
      <c r="E1155" s="133"/>
      <c r="F1155" s="133"/>
      <c r="G1155" s="133"/>
      <c r="H1155" s="132"/>
      <c r="I1155" s="134"/>
      <c r="J1155" s="134"/>
      <c r="K1155" s="134"/>
      <c r="L1155" s="134"/>
      <c r="M1155" s="134"/>
      <c r="N1155" s="134"/>
      <c r="O1155" s="134"/>
      <c r="P1155" s="134"/>
      <c r="Q1155" s="108"/>
      <c r="R1155" s="82"/>
      <c r="S1155" s="82"/>
      <c r="T1155" s="82"/>
    </row>
    <row r="1156" spans="1:20" s="148" customFormat="1" ht="24.75" customHeight="1">
      <c r="A1156" s="120" t="s">
        <v>82</v>
      </c>
      <c r="B1156" s="132">
        <v>55</v>
      </c>
      <c r="C1156" s="132">
        <v>55</v>
      </c>
      <c r="D1156" s="143"/>
      <c r="E1156" s="133"/>
      <c r="F1156" s="133"/>
      <c r="G1156" s="133"/>
      <c r="H1156" s="132"/>
      <c r="I1156" s="134"/>
      <c r="J1156" s="134"/>
      <c r="K1156" s="134"/>
      <c r="L1156" s="134"/>
      <c r="M1156" s="134"/>
      <c r="N1156" s="134"/>
      <c r="O1156" s="134"/>
      <c r="P1156" s="134"/>
      <c r="Q1156" s="108"/>
      <c r="R1156" s="82"/>
      <c r="S1156" s="82"/>
      <c r="T1156" s="82"/>
    </row>
    <row r="1157" spans="1:20" s="148" customFormat="1" ht="24.75" customHeight="1">
      <c r="A1157" s="16" t="s">
        <v>67</v>
      </c>
      <c r="B1157" s="2">
        <v>3.6</v>
      </c>
      <c r="C1157" s="2">
        <v>3.6</v>
      </c>
      <c r="D1157" s="143"/>
      <c r="E1157" s="10"/>
      <c r="F1157" s="10"/>
      <c r="G1157" s="10"/>
      <c r="H1157" s="143"/>
      <c r="I1157" s="119"/>
      <c r="J1157" s="119"/>
      <c r="K1157" s="119"/>
      <c r="L1157" s="119"/>
      <c r="M1157" s="119"/>
      <c r="N1157" s="119"/>
      <c r="O1157" s="119"/>
      <c r="P1157" s="119"/>
      <c r="Q1157" s="108"/>
      <c r="R1157" s="82"/>
      <c r="S1157" s="82"/>
      <c r="T1157" s="82"/>
    </row>
    <row r="1158" spans="1:20" s="148" customFormat="1" ht="24.75" customHeight="1">
      <c r="A1158" s="307" t="s">
        <v>239</v>
      </c>
      <c r="B1158" s="307"/>
      <c r="C1158" s="307"/>
      <c r="D1158" s="143">
        <v>180</v>
      </c>
      <c r="E1158" s="10">
        <v>3.1</v>
      </c>
      <c r="F1158" s="10">
        <v>2.9</v>
      </c>
      <c r="G1158" s="10">
        <v>38.7</v>
      </c>
      <c r="H1158" s="8">
        <f>E1158*4+F1158*9+G1158*4</f>
        <v>193.3</v>
      </c>
      <c r="I1158" s="11">
        <v>0</v>
      </c>
      <c r="J1158" s="11">
        <v>0.06</v>
      </c>
      <c r="K1158" s="11">
        <v>0.12</v>
      </c>
      <c r="L1158" s="11">
        <v>0.97</v>
      </c>
      <c r="M1158" s="11">
        <v>21.91</v>
      </c>
      <c r="N1158" s="11">
        <v>58.29</v>
      </c>
      <c r="O1158" s="11">
        <v>8.22</v>
      </c>
      <c r="P1158" s="11">
        <v>0.85</v>
      </c>
      <c r="Q1158" s="108"/>
      <c r="R1158" s="82"/>
      <c r="S1158" s="82"/>
      <c r="T1158" s="82"/>
    </row>
    <row r="1159" spans="1:20" s="148" customFormat="1" ht="24.75" customHeight="1">
      <c r="A1159" s="53" t="s">
        <v>71</v>
      </c>
      <c r="B1159" s="48">
        <v>63</v>
      </c>
      <c r="C1159" s="48">
        <v>63</v>
      </c>
      <c r="D1159" s="6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108"/>
      <c r="R1159" s="82"/>
      <c r="S1159" s="82"/>
      <c r="T1159" s="82"/>
    </row>
    <row r="1160" spans="1:20" s="148" customFormat="1" ht="24.75" customHeight="1">
      <c r="A1160" s="60" t="s">
        <v>103</v>
      </c>
      <c r="B1160" s="47">
        <v>4</v>
      </c>
      <c r="C1160" s="47">
        <v>4</v>
      </c>
      <c r="D1160" s="67"/>
      <c r="E1160" s="28"/>
      <c r="F1160" s="28"/>
      <c r="G1160" s="28"/>
      <c r="H1160" s="47"/>
      <c r="I1160" s="46"/>
      <c r="J1160" s="46"/>
      <c r="K1160" s="46"/>
      <c r="L1160" s="46"/>
      <c r="M1160" s="46"/>
      <c r="N1160" s="46"/>
      <c r="O1160" s="46"/>
      <c r="P1160" s="46"/>
      <c r="Q1160" s="108"/>
      <c r="R1160" s="82"/>
      <c r="S1160" s="82"/>
      <c r="T1160" s="82"/>
    </row>
    <row r="1161" spans="1:34" s="181" customFormat="1" ht="24.75" customHeight="1">
      <c r="A1161" s="211" t="s">
        <v>246</v>
      </c>
      <c r="B1161" s="143">
        <v>200</v>
      </c>
      <c r="C1161" s="143">
        <v>200</v>
      </c>
      <c r="D1161" s="143">
        <v>200</v>
      </c>
      <c r="E1161" s="10">
        <v>0.5</v>
      </c>
      <c r="F1161" s="10">
        <v>0.2</v>
      </c>
      <c r="G1161" s="10">
        <v>22</v>
      </c>
      <c r="H1161" s="8">
        <f>G1161*4+F1161*9+E1161*4</f>
        <v>91.8</v>
      </c>
      <c r="I1161" s="11">
        <v>4.444444444444445</v>
      </c>
      <c r="J1161" s="11">
        <v>0.022222222222222223</v>
      </c>
      <c r="K1161" s="11">
        <v>0</v>
      </c>
      <c r="L1161" s="11">
        <v>1</v>
      </c>
      <c r="M1161" s="11">
        <v>18.88888888888889</v>
      </c>
      <c r="N1161" s="11">
        <v>27.77777777777778</v>
      </c>
      <c r="O1161" s="11">
        <v>12.222222222222221</v>
      </c>
      <c r="P1161" s="11">
        <v>0.3333333333333333</v>
      </c>
      <c r="Q1161" s="108"/>
      <c r="R1161" s="82"/>
      <c r="S1161" s="82"/>
      <c r="T1161" s="82"/>
      <c r="U1161" s="148"/>
      <c r="V1161" s="148"/>
      <c r="W1161" s="148"/>
      <c r="X1161" s="148"/>
      <c r="Y1161" s="148"/>
      <c r="Z1161" s="148"/>
      <c r="AA1161" s="148"/>
      <c r="AB1161" s="148"/>
      <c r="AC1161" s="148"/>
      <c r="AD1161" s="148"/>
      <c r="AE1161" s="148"/>
      <c r="AF1161" s="148"/>
      <c r="AG1161" s="148"/>
      <c r="AH1161" s="148"/>
    </row>
    <row r="1162" spans="1:34" s="181" customFormat="1" ht="24.75" customHeight="1">
      <c r="A1162" s="312" t="s">
        <v>320</v>
      </c>
      <c r="B1162" s="312"/>
      <c r="C1162" s="312"/>
      <c r="D1162" s="240">
        <v>200</v>
      </c>
      <c r="E1162" s="72">
        <v>0.1</v>
      </c>
      <c r="F1162" s="72">
        <v>0</v>
      </c>
      <c r="G1162" s="72">
        <v>23</v>
      </c>
      <c r="H1162" s="70">
        <f>E1162*4+F1162*9+G1162*4</f>
        <v>92.4</v>
      </c>
      <c r="I1162" s="11">
        <v>20</v>
      </c>
      <c r="J1162" s="11">
        <v>1</v>
      </c>
      <c r="K1162" s="11">
        <v>0</v>
      </c>
      <c r="L1162" s="11">
        <v>0</v>
      </c>
      <c r="M1162" s="11">
        <v>55</v>
      </c>
      <c r="N1162" s="11">
        <v>82</v>
      </c>
      <c r="O1162" s="11">
        <v>28</v>
      </c>
      <c r="P1162" s="11">
        <v>1.5</v>
      </c>
      <c r="Q1162" s="108"/>
      <c r="R1162" s="82"/>
      <c r="S1162" s="82"/>
      <c r="T1162" s="82"/>
      <c r="U1162" s="148"/>
      <c r="V1162" s="148"/>
      <c r="W1162" s="148"/>
      <c r="X1162" s="148"/>
      <c r="Y1162" s="148"/>
      <c r="Z1162" s="148"/>
      <c r="AA1162" s="148"/>
      <c r="AB1162" s="148"/>
      <c r="AC1162" s="148"/>
      <c r="AD1162" s="148"/>
      <c r="AE1162" s="148"/>
      <c r="AF1162" s="148"/>
      <c r="AG1162" s="148"/>
      <c r="AH1162" s="148"/>
    </row>
    <row r="1163" spans="1:34" s="181" customFormat="1" ht="24.75" customHeight="1">
      <c r="A1163" s="308" t="s">
        <v>127</v>
      </c>
      <c r="B1163" s="308"/>
      <c r="C1163" s="308"/>
      <c r="D1163" s="143">
        <v>50</v>
      </c>
      <c r="E1163" s="10">
        <v>3.7999999999999994</v>
      </c>
      <c r="F1163" s="10">
        <v>0.4</v>
      </c>
      <c r="G1163" s="10">
        <v>24.6</v>
      </c>
      <c r="H1163" s="8">
        <v>117.5</v>
      </c>
      <c r="I1163" s="11">
        <v>0</v>
      </c>
      <c r="J1163" s="11">
        <v>0.05500000000000001</v>
      </c>
      <c r="K1163" s="11">
        <v>0</v>
      </c>
      <c r="L1163" s="11">
        <v>0.55</v>
      </c>
      <c r="M1163" s="11">
        <v>10</v>
      </c>
      <c r="N1163" s="11">
        <v>32.5</v>
      </c>
      <c r="O1163" s="11">
        <v>7</v>
      </c>
      <c r="P1163" s="11">
        <v>0.55</v>
      </c>
      <c r="Q1163" s="108"/>
      <c r="R1163" s="82"/>
      <c r="S1163" s="82"/>
      <c r="T1163" s="82"/>
      <c r="U1163" s="148"/>
      <c r="V1163" s="148"/>
      <c r="W1163" s="148"/>
      <c r="X1163" s="148"/>
      <c r="Y1163" s="148"/>
      <c r="Z1163" s="148"/>
      <c r="AA1163" s="148"/>
      <c r="AB1163" s="148"/>
      <c r="AC1163" s="148"/>
      <c r="AD1163" s="148"/>
      <c r="AE1163" s="148"/>
      <c r="AF1163" s="148"/>
      <c r="AG1163" s="148"/>
      <c r="AH1163" s="148"/>
    </row>
    <row r="1164" spans="1:20" s="148" customFormat="1" ht="24.75" customHeight="1">
      <c r="A1164" s="307" t="s">
        <v>119</v>
      </c>
      <c r="B1164" s="307"/>
      <c r="C1164" s="307"/>
      <c r="D1164" s="143">
        <v>50</v>
      </c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8"/>
      <c r="R1164" s="82"/>
      <c r="S1164" s="82"/>
      <c r="T1164" s="82"/>
    </row>
    <row r="1165" spans="1:20" s="148" customFormat="1" ht="24.75" customHeight="1">
      <c r="A1165" s="308" t="s">
        <v>40</v>
      </c>
      <c r="B1165" s="308"/>
      <c r="C1165" s="308"/>
      <c r="D1165" s="143">
        <v>50</v>
      </c>
      <c r="E1165" s="10">
        <v>2.75</v>
      </c>
      <c r="F1165" s="10">
        <v>0.4999999999999999</v>
      </c>
      <c r="G1165" s="10">
        <v>13.916666666666663</v>
      </c>
      <c r="H1165" s="8">
        <v>71.16666666666666</v>
      </c>
      <c r="I1165" s="11">
        <v>0</v>
      </c>
      <c r="J1165" s="11">
        <v>0.06944444444444445</v>
      </c>
      <c r="K1165" s="11">
        <v>0</v>
      </c>
      <c r="L1165" s="11">
        <v>0.6666666666666666</v>
      </c>
      <c r="M1165" s="11">
        <v>14.583333333333334</v>
      </c>
      <c r="N1165" s="11">
        <v>64.58333333333333</v>
      </c>
      <c r="O1165" s="11">
        <v>17.083333333333332</v>
      </c>
      <c r="P1165" s="11">
        <v>0.5416666666666666</v>
      </c>
      <c r="Q1165" s="142"/>
      <c r="R1165" s="82"/>
      <c r="S1165" s="82"/>
      <c r="T1165" s="82"/>
    </row>
    <row r="1166" spans="1:20" s="148" customFormat="1" ht="24.75" customHeight="1">
      <c r="A1166" s="325" t="s">
        <v>26</v>
      </c>
      <c r="B1166" s="326"/>
      <c r="C1166" s="326"/>
      <c r="D1166" s="326"/>
      <c r="E1166" s="30">
        <f aca="true" t="shared" si="44" ref="E1166:P1166">E1084+E1103</f>
        <v>44.21000000000001</v>
      </c>
      <c r="F1166" s="30">
        <f t="shared" si="44"/>
        <v>40.36</v>
      </c>
      <c r="G1166" s="30">
        <f t="shared" si="44"/>
        <v>263.12666666666667</v>
      </c>
      <c r="H1166" s="30">
        <f t="shared" si="44"/>
        <v>1593.7666666666664</v>
      </c>
      <c r="I1166" s="30">
        <f t="shared" si="44"/>
        <v>38.39694444444444</v>
      </c>
      <c r="J1166" s="44">
        <f t="shared" si="44"/>
        <v>1.595</v>
      </c>
      <c r="K1166" s="44">
        <f t="shared" si="44"/>
        <v>0.30607142857142855</v>
      </c>
      <c r="L1166" s="44">
        <f t="shared" si="44"/>
        <v>8.510238095238096</v>
      </c>
      <c r="M1166" s="30">
        <f t="shared" si="44"/>
        <v>669.7847222222222</v>
      </c>
      <c r="N1166" s="30">
        <f t="shared" si="44"/>
        <v>1071.2361111111113</v>
      </c>
      <c r="O1166" s="30">
        <f t="shared" si="44"/>
        <v>190.52269841269842</v>
      </c>
      <c r="P1166" s="30">
        <f t="shared" si="44"/>
        <v>12.658571428571427</v>
      </c>
      <c r="Q1166" s="142"/>
      <c r="R1166" s="82"/>
      <c r="S1166" s="82"/>
      <c r="T1166" s="82"/>
    </row>
    <row r="1167" spans="1:20" s="148" customFormat="1" ht="24.75" customHeight="1">
      <c r="A1167" s="343" t="s">
        <v>193</v>
      </c>
      <c r="B1167" s="343"/>
      <c r="C1167" s="343"/>
      <c r="D1167" s="343"/>
      <c r="E1167" s="30">
        <f aca="true" t="shared" si="45" ref="E1167:P1167">E1166+E1080+E988+E927+E843+E747+E649+E579+E514+E438+E371+E287+E215+E158+E88</f>
        <v>848.2785137085137</v>
      </c>
      <c r="F1167" s="30">
        <f t="shared" si="45"/>
        <v>748.3153174603174</v>
      </c>
      <c r="G1167" s="30">
        <f t="shared" si="45"/>
        <v>3496.36373015873</v>
      </c>
      <c r="H1167" s="30">
        <f t="shared" si="45"/>
        <v>24142.50683261183</v>
      </c>
      <c r="I1167" s="30">
        <f t="shared" si="45"/>
        <v>762.4696713352007</v>
      </c>
      <c r="J1167" s="30">
        <f t="shared" si="45"/>
        <v>18.959456485464997</v>
      </c>
      <c r="K1167" s="30">
        <f t="shared" si="45"/>
        <v>6.827682072829132</v>
      </c>
      <c r="L1167" s="30">
        <f t="shared" si="45"/>
        <v>121.6569726826871</v>
      </c>
      <c r="M1167" s="30">
        <f t="shared" si="45"/>
        <v>10890.367903015114</v>
      </c>
      <c r="N1167" s="30">
        <f t="shared" si="45"/>
        <v>16700.325705287825</v>
      </c>
      <c r="O1167" s="30">
        <f t="shared" si="45"/>
        <v>2892.572962868687</v>
      </c>
      <c r="P1167" s="30">
        <f t="shared" si="45"/>
        <v>164.73821347861633</v>
      </c>
      <c r="Q1167" s="108"/>
      <c r="R1167" s="82"/>
      <c r="S1167" s="82"/>
      <c r="T1167" s="82"/>
    </row>
    <row r="1168" spans="1:20" s="148" customFormat="1" ht="24.75" customHeight="1">
      <c r="A1168" s="343" t="s">
        <v>195</v>
      </c>
      <c r="B1168" s="343"/>
      <c r="C1168" s="343"/>
      <c r="D1168" s="343"/>
      <c r="E1168" s="30">
        <f>E1167/15</f>
        <v>56.551900913900916</v>
      </c>
      <c r="F1168" s="30">
        <v>55</v>
      </c>
      <c r="G1168" s="30">
        <f aca="true" t="shared" si="46" ref="G1168:P1168">G1167/15</f>
        <v>233.09091534391533</v>
      </c>
      <c r="H1168" s="30">
        <f t="shared" si="46"/>
        <v>1609.5004555074554</v>
      </c>
      <c r="I1168" s="30">
        <f t="shared" si="46"/>
        <v>50.831311422346715</v>
      </c>
      <c r="J1168" s="44">
        <f t="shared" si="46"/>
        <v>1.2639637656976666</v>
      </c>
      <c r="K1168" s="44">
        <f t="shared" si="46"/>
        <v>0.4551788048552755</v>
      </c>
      <c r="L1168" s="30">
        <f t="shared" si="46"/>
        <v>8.110464845512473</v>
      </c>
      <c r="M1168" s="30">
        <f t="shared" si="46"/>
        <v>726.0245268676742</v>
      </c>
      <c r="N1168" s="30">
        <f t="shared" si="46"/>
        <v>1113.3550470191883</v>
      </c>
      <c r="O1168" s="30">
        <f t="shared" si="46"/>
        <v>192.83819752457913</v>
      </c>
      <c r="P1168" s="30">
        <f t="shared" si="46"/>
        <v>10.982547565241088</v>
      </c>
      <c r="Q1168" s="108"/>
      <c r="R1168" s="82"/>
      <c r="S1168" s="82"/>
      <c r="T1168" s="82"/>
    </row>
    <row r="1169" spans="1:20" s="148" customFormat="1" ht="54.75" customHeight="1">
      <c r="A1169" s="327" t="s">
        <v>241</v>
      </c>
      <c r="B1169" s="327"/>
      <c r="C1169" s="327"/>
      <c r="D1169" s="327"/>
      <c r="E1169" s="233">
        <v>90</v>
      </c>
      <c r="F1169" s="233">
        <v>92</v>
      </c>
      <c r="G1169" s="233">
        <v>383</v>
      </c>
      <c r="H1169" s="233">
        <v>2713</v>
      </c>
      <c r="I1169" s="234">
        <v>70</v>
      </c>
      <c r="J1169" s="235">
        <v>1.4</v>
      </c>
      <c r="K1169" s="235">
        <v>0.9</v>
      </c>
      <c r="L1169" s="235">
        <v>12</v>
      </c>
      <c r="M1169" s="234">
        <v>1200</v>
      </c>
      <c r="N1169" s="234">
        <v>1800</v>
      </c>
      <c r="O1169" s="234">
        <v>300</v>
      </c>
      <c r="P1169" s="234">
        <v>17</v>
      </c>
      <c r="Q1169" s="108"/>
      <c r="R1169" s="82"/>
      <c r="S1169" s="82"/>
      <c r="T1169" s="82"/>
    </row>
    <row r="1170" spans="1:20" s="148" customFormat="1" ht="54.75" customHeight="1">
      <c r="A1170" s="327" t="s">
        <v>297</v>
      </c>
      <c r="B1170" s="327"/>
      <c r="C1170" s="327"/>
      <c r="D1170" s="327"/>
      <c r="E1170" s="233">
        <f>E1169*60/100</f>
        <v>54</v>
      </c>
      <c r="F1170" s="236">
        <f aca="true" t="shared" si="47" ref="F1170:P1170">F1169*60/100</f>
        <v>55.2</v>
      </c>
      <c r="G1170" s="233">
        <f t="shared" si="47"/>
        <v>229.8</v>
      </c>
      <c r="H1170" s="233">
        <f t="shared" si="47"/>
        <v>1627.8</v>
      </c>
      <c r="I1170" s="233">
        <f t="shared" si="47"/>
        <v>42</v>
      </c>
      <c r="J1170" s="233">
        <f t="shared" si="47"/>
        <v>0.84</v>
      </c>
      <c r="K1170" s="237">
        <f t="shared" si="47"/>
        <v>0.54</v>
      </c>
      <c r="L1170" s="233">
        <f t="shared" si="47"/>
        <v>7.2</v>
      </c>
      <c r="M1170" s="233">
        <f t="shared" si="47"/>
        <v>720</v>
      </c>
      <c r="N1170" s="233">
        <f t="shared" si="47"/>
        <v>1080</v>
      </c>
      <c r="O1170" s="233">
        <f t="shared" si="47"/>
        <v>180</v>
      </c>
      <c r="P1170" s="233">
        <f t="shared" si="47"/>
        <v>10.2</v>
      </c>
      <c r="Q1170" s="108"/>
      <c r="R1170" s="82"/>
      <c r="S1170" s="82"/>
      <c r="T1170" s="82"/>
    </row>
    <row r="1171" spans="1:20" s="148" customFormat="1" ht="44.25" customHeight="1">
      <c r="A1171" s="328" t="s">
        <v>238</v>
      </c>
      <c r="B1171" s="328"/>
      <c r="C1171" s="328"/>
      <c r="D1171" s="328"/>
      <c r="E1171" s="328"/>
      <c r="F1171" s="328"/>
      <c r="G1171" s="328"/>
      <c r="H1171" s="328"/>
      <c r="I1171" s="328"/>
      <c r="J1171" s="328"/>
      <c r="K1171" s="328"/>
      <c r="L1171" s="328"/>
      <c r="M1171" s="328"/>
      <c r="N1171" s="328"/>
      <c r="O1171" s="328"/>
      <c r="P1171" s="328"/>
      <c r="Q1171" s="108"/>
      <c r="R1171" s="82"/>
      <c r="S1171" s="82"/>
      <c r="T1171" s="82"/>
    </row>
    <row r="1172" spans="1:29" s="148" customFormat="1" ht="43.5" customHeight="1">
      <c r="A1172" s="340" t="s">
        <v>149</v>
      </c>
      <c r="B1172" s="341"/>
      <c r="C1172" s="341"/>
      <c r="D1172" s="341"/>
      <c r="E1172" s="341"/>
      <c r="F1172" s="341"/>
      <c r="G1172" s="341"/>
      <c r="H1172" s="341"/>
      <c r="I1172" s="341"/>
      <c r="J1172" s="341"/>
      <c r="K1172" s="341"/>
      <c r="L1172" s="341"/>
      <c r="M1172" s="341"/>
      <c r="N1172" s="341"/>
      <c r="O1172" s="341"/>
      <c r="P1172" s="342"/>
      <c r="Q1172" s="108"/>
      <c r="R1172" s="82"/>
      <c r="S1172" s="82"/>
      <c r="T1172" s="82"/>
      <c r="AC1172" s="32"/>
    </row>
    <row r="1173" spans="1:20" s="148" customFormat="1" ht="24.75" customHeight="1">
      <c r="A1173" s="101"/>
      <c r="B1173" s="102"/>
      <c r="C1173" s="102"/>
      <c r="D1173" s="102"/>
      <c r="E1173" s="103"/>
      <c r="F1173" s="103"/>
      <c r="G1173" s="103"/>
      <c r="H1173" s="105"/>
      <c r="I1173" s="242"/>
      <c r="J1173" s="242"/>
      <c r="K1173" s="243"/>
      <c r="L1173" s="243"/>
      <c r="M1173" s="244"/>
      <c r="N1173" s="244"/>
      <c r="O1173" s="244"/>
      <c r="P1173" s="244"/>
      <c r="Q1173" s="110"/>
      <c r="R1173" s="82"/>
      <c r="S1173" s="82"/>
      <c r="T1173" s="82"/>
    </row>
    <row r="1174" spans="1:20" s="148" customFormat="1" ht="24.75" customHeight="1">
      <c r="A1174" s="59"/>
      <c r="B1174" s="59"/>
      <c r="C1174" s="75"/>
      <c r="D1174" s="239"/>
      <c r="E1174" s="175"/>
      <c r="F1174" s="175"/>
      <c r="G1174" s="175"/>
      <c r="H1174" s="192"/>
      <c r="I1174" s="174"/>
      <c r="J1174" s="174"/>
      <c r="K1174" s="174"/>
      <c r="L1174" s="174"/>
      <c r="M1174" s="174"/>
      <c r="N1174" s="174"/>
      <c r="O1174" s="174"/>
      <c r="P1174" s="174"/>
      <c r="Q1174" s="108"/>
      <c r="R1174" s="82"/>
      <c r="S1174" s="82"/>
      <c r="T1174" s="82"/>
    </row>
    <row r="1175" spans="1:20" s="148" customFormat="1" ht="24.75" customHeight="1">
      <c r="A1175" s="59"/>
      <c r="B1175" s="59"/>
      <c r="C1175" s="75"/>
      <c r="D1175" s="239"/>
      <c r="E1175" s="175"/>
      <c r="F1175" s="175"/>
      <c r="G1175" s="175"/>
      <c r="H1175" s="192"/>
      <c r="I1175" s="174"/>
      <c r="J1175" s="174"/>
      <c r="K1175" s="174"/>
      <c r="L1175" s="174"/>
      <c r="M1175" s="174"/>
      <c r="N1175" s="174"/>
      <c r="O1175" s="174"/>
      <c r="P1175" s="174"/>
      <c r="Q1175" s="108"/>
      <c r="R1175" s="82"/>
      <c r="S1175" s="82"/>
      <c r="T1175" s="82"/>
    </row>
    <row r="1176" spans="1:20" s="148" customFormat="1" ht="24.75" customHeight="1">
      <c r="A1176" s="59"/>
      <c r="B1176" s="59"/>
      <c r="C1176" s="75"/>
      <c r="D1176" s="239"/>
      <c r="E1176" s="175"/>
      <c r="F1176" s="175"/>
      <c r="G1176" s="175"/>
      <c r="H1176" s="192"/>
      <c r="I1176" s="174"/>
      <c r="J1176" s="174"/>
      <c r="K1176" s="174"/>
      <c r="L1176" s="174"/>
      <c r="M1176" s="174"/>
      <c r="N1176" s="174"/>
      <c r="O1176" s="174"/>
      <c r="P1176" s="174"/>
      <c r="Q1176" s="108"/>
      <c r="R1176" s="82"/>
      <c r="S1176" s="82"/>
      <c r="T1176" s="82"/>
    </row>
    <row r="1177" spans="1:30" s="148" customFormat="1" ht="24.75" customHeight="1">
      <c r="A1177" s="59"/>
      <c r="B1177" s="59"/>
      <c r="C1177" s="75"/>
      <c r="D1177" s="239"/>
      <c r="E1177" s="175"/>
      <c r="F1177" s="175"/>
      <c r="G1177" s="175"/>
      <c r="H1177" s="192"/>
      <c r="I1177" s="174"/>
      <c r="J1177" s="174"/>
      <c r="K1177" s="174"/>
      <c r="L1177" s="174"/>
      <c r="M1177" s="174"/>
      <c r="N1177" s="174"/>
      <c r="O1177" s="174"/>
      <c r="P1177" s="174"/>
      <c r="Q1177" s="108"/>
      <c r="R1177" s="82"/>
      <c r="S1177" s="82"/>
      <c r="T1177" s="82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</row>
    <row r="1178" spans="1:30" s="148" customFormat="1" ht="24.75" customHeight="1">
      <c r="A1178" s="59"/>
      <c r="B1178" s="59"/>
      <c r="C1178" s="75"/>
      <c r="D1178" s="239"/>
      <c r="E1178" s="175"/>
      <c r="F1178" s="175"/>
      <c r="G1178" s="175"/>
      <c r="H1178" s="192"/>
      <c r="I1178" s="174"/>
      <c r="J1178" s="174"/>
      <c r="K1178" s="174"/>
      <c r="L1178" s="174"/>
      <c r="M1178" s="174"/>
      <c r="N1178" s="174"/>
      <c r="O1178" s="174"/>
      <c r="P1178" s="174"/>
      <c r="Q1178" s="108"/>
      <c r="R1178" s="82"/>
      <c r="S1178" s="82"/>
      <c r="T1178" s="82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</row>
    <row r="1179" spans="1:34" s="148" customFormat="1" ht="24.75" customHeight="1">
      <c r="A1179" s="59"/>
      <c r="B1179" s="59"/>
      <c r="C1179" s="75"/>
      <c r="D1179" s="239"/>
      <c r="E1179" s="175"/>
      <c r="F1179" s="175"/>
      <c r="G1179" s="175"/>
      <c r="H1179" s="192"/>
      <c r="I1179" s="174"/>
      <c r="J1179" s="174"/>
      <c r="K1179" s="174"/>
      <c r="L1179" s="174"/>
      <c r="M1179" s="174"/>
      <c r="N1179" s="174"/>
      <c r="O1179" s="174"/>
      <c r="P1179" s="174"/>
      <c r="Q1179" s="108"/>
      <c r="R1179" s="82"/>
      <c r="S1179" s="82"/>
      <c r="T1179" s="82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185"/>
      <c r="AF1179" s="185"/>
      <c r="AG1179" s="185"/>
      <c r="AH1179" s="185"/>
    </row>
    <row r="1180" spans="1:30" s="148" customFormat="1" ht="24.75" customHeight="1">
      <c r="A1180" s="59"/>
      <c r="B1180" s="59"/>
      <c r="C1180" s="75"/>
      <c r="D1180" s="239"/>
      <c r="E1180" s="175"/>
      <c r="F1180" s="175"/>
      <c r="G1180" s="175"/>
      <c r="H1180" s="192"/>
      <c r="I1180" s="174"/>
      <c r="J1180" s="174"/>
      <c r="K1180" s="174"/>
      <c r="L1180" s="174"/>
      <c r="M1180" s="174"/>
      <c r="N1180" s="174"/>
      <c r="O1180" s="174"/>
      <c r="P1180" s="174"/>
      <c r="Q1180" s="108"/>
      <c r="R1180" s="82"/>
      <c r="S1180" s="82"/>
      <c r="T1180" s="82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</row>
    <row r="1181" spans="1:20" s="148" customFormat="1" ht="24.75" customHeight="1">
      <c r="A1181" s="59"/>
      <c r="B1181" s="59"/>
      <c r="C1181" s="75"/>
      <c r="D1181" s="239"/>
      <c r="E1181" s="175"/>
      <c r="F1181" s="175"/>
      <c r="G1181" s="175"/>
      <c r="H1181" s="192"/>
      <c r="I1181" s="174"/>
      <c r="J1181" s="174"/>
      <c r="K1181" s="174"/>
      <c r="L1181" s="174"/>
      <c r="M1181" s="174"/>
      <c r="N1181" s="174"/>
      <c r="O1181" s="174"/>
      <c r="P1181" s="174"/>
      <c r="Q1181" s="108"/>
      <c r="R1181" s="82"/>
      <c r="S1181" s="82"/>
      <c r="T1181" s="82"/>
    </row>
    <row r="1182" spans="1:20" s="148" customFormat="1" ht="24.75" customHeight="1">
      <c r="A1182" s="59"/>
      <c r="B1182" s="59"/>
      <c r="C1182" s="75"/>
      <c r="D1182" s="239"/>
      <c r="E1182" s="175"/>
      <c r="F1182" s="175"/>
      <c r="G1182" s="175"/>
      <c r="H1182" s="192"/>
      <c r="I1182" s="174"/>
      <c r="J1182" s="174"/>
      <c r="K1182" s="174"/>
      <c r="L1182" s="174"/>
      <c r="M1182" s="174"/>
      <c r="N1182" s="174"/>
      <c r="O1182" s="174"/>
      <c r="P1182" s="174"/>
      <c r="Q1182" s="108"/>
      <c r="R1182" s="82"/>
      <c r="S1182" s="82"/>
      <c r="T1182" s="82"/>
    </row>
    <row r="1183" spans="1:20" s="148" customFormat="1" ht="24.75" customHeight="1">
      <c r="A1183" s="59"/>
      <c r="B1183" s="59"/>
      <c r="C1183" s="75"/>
      <c r="D1183" s="239"/>
      <c r="E1183" s="175"/>
      <c r="F1183" s="175"/>
      <c r="G1183" s="175"/>
      <c r="H1183" s="192"/>
      <c r="I1183" s="174"/>
      <c r="J1183" s="174"/>
      <c r="K1183" s="174"/>
      <c r="L1183" s="174"/>
      <c r="M1183" s="174"/>
      <c r="N1183" s="174"/>
      <c r="O1183" s="174"/>
      <c r="P1183" s="174"/>
      <c r="Q1183" s="108"/>
      <c r="R1183" s="82"/>
      <c r="S1183" s="82"/>
      <c r="T1183" s="82"/>
    </row>
    <row r="1184" spans="1:20" s="148" customFormat="1" ht="24.75" customHeight="1">
      <c r="A1184" s="59"/>
      <c r="B1184" s="59"/>
      <c r="C1184" s="75"/>
      <c r="D1184" s="239"/>
      <c r="E1184" s="175"/>
      <c r="F1184" s="175"/>
      <c r="G1184" s="175"/>
      <c r="H1184" s="192"/>
      <c r="I1184" s="174"/>
      <c r="J1184" s="174"/>
      <c r="K1184" s="174"/>
      <c r="L1184" s="174"/>
      <c r="M1184" s="174"/>
      <c r="N1184" s="174"/>
      <c r="O1184" s="174"/>
      <c r="P1184" s="174"/>
      <c r="Q1184" s="108"/>
      <c r="R1184" s="82"/>
      <c r="S1184" s="82"/>
      <c r="T1184" s="82"/>
    </row>
    <row r="1185" spans="1:20" s="148" customFormat="1" ht="24.75" customHeight="1">
      <c r="A1185" s="59"/>
      <c r="B1185" s="59"/>
      <c r="C1185" s="75"/>
      <c r="D1185" s="239"/>
      <c r="E1185" s="175"/>
      <c r="F1185" s="175"/>
      <c r="G1185" s="175"/>
      <c r="H1185" s="192"/>
      <c r="I1185" s="174"/>
      <c r="J1185" s="174"/>
      <c r="K1185" s="174"/>
      <c r="L1185" s="174"/>
      <c r="M1185" s="174"/>
      <c r="N1185" s="174"/>
      <c r="O1185" s="174"/>
      <c r="P1185" s="174"/>
      <c r="Q1185" s="108"/>
      <c r="R1185" s="82"/>
      <c r="S1185" s="82"/>
      <c r="T1185" s="82"/>
    </row>
    <row r="1186" spans="1:20" s="148" customFormat="1" ht="24.75" customHeight="1">
      <c r="A1186" s="59"/>
      <c r="B1186" s="59"/>
      <c r="C1186" s="75"/>
      <c r="D1186" s="239"/>
      <c r="E1186" s="175"/>
      <c r="F1186" s="175"/>
      <c r="G1186" s="175"/>
      <c r="H1186" s="192"/>
      <c r="I1186" s="174"/>
      <c r="J1186" s="174"/>
      <c r="K1186" s="174"/>
      <c r="L1186" s="174"/>
      <c r="M1186" s="174"/>
      <c r="N1186" s="174"/>
      <c r="O1186" s="174"/>
      <c r="P1186" s="174"/>
      <c r="Q1186" s="108"/>
      <c r="R1186" s="82"/>
      <c r="S1186" s="82"/>
      <c r="T1186" s="82"/>
    </row>
    <row r="1187" spans="1:20" s="148" customFormat="1" ht="24.75" customHeight="1">
      <c r="A1187" s="59"/>
      <c r="B1187" s="59"/>
      <c r="C1187" s="75"/>
      <c r="D1187" s="239"/>
      <c r="E1187" s="175"/>
      <c r="F1187" s="175"/>
      <c r="G1187" s="175"/>
      <c r="H1187" s="192"/>
      <c r="I1187" s="174"/>
      <c r="J1187" s="174"/>
      <c r="K1187" s="174"/>
      <c r="L1187" s="174"/>
      <c r="M1187" s="174"/>
      <c r="N1187" s="174"/>
      <c r="O1187" s="174"/>
      <c r="P1187" s="174"/>
      <c r="Q1187" s="108"/>
      <c r="R1187" s="82"/>
      <c r="S1187" s="82"/>
      <c r="T1187" s="82"/>
    </row>
    <row r="1188" spans="1:20" s="148" customFormat="1" ht="24.75" customHeight="1">
      <c r="A1188" s="59"/>
      <c r="B1188" s="59"/>
      <c r="C1188" s="75"/>
      <c r="D1188" s="239"/>
      <c r="E1188" s="175"/>
      <c r="F1188" s="175"/>
      <c r="G1188" s="175"/>
      <c r="H1188" s="192"/>
      <c r="I1188" s="174"/>
      <c r="J1188" s="174"/>
      <c r="K1188" s="174"/>
      <c r="L1188" s="174"/>
      <c r="M1188" s="174"/>
      <c r="N1188" s="174"/>
      <c r="O1188" s="174"/>
      <c r="P1188" s="174"/>
      <c r="Q1188" s="108"/>
      <c r="R1188" s="82"/>
      <c r="S1188" s="82"/>
      <c r="T1188" s="82"/>
    </row>
    <row r="1189" spans="1:20" s="148" customFormat="1" ht="24.75" customHeight="1">
      <c r="A1189" s="59"/>
      <c r="B1189" s="59"/>
      <c r="C1189" s="75"/>
      <c r="D1189" s="239"/>
      <c r="E1189" s="175"/>
      <c r="F1189" s="175"/>
      <c r="G1189" s="175"/>
      <c r="H1189" s="192"/>
      <c r="I1189" s="174"/>
      <c r="J1189" s="174"/>
      <c r="K1189" s="174"/>
      <c r="L1189" s="174"/>
      <c r="M1189" s="174"/>
      <c r="N1189" s="174"/>
      <c r="O1189" s="174"/>
      <c r="P1189" s="174"/>
      <c r="Q1189" s="108"/>
      <c r="R1189" s="82"/>
      <c r="S1189" s="82"/>
      <c r="T1189" s="82"/>
    </row>
    <row r="1190" spans="1:34" s="148" customFormat="1" ht="24.75" customHeight="1">
      <c r="A1190" s="59"/>
      <c r="B1190" s="59"/>
      <c r="C1190" s="75"/>
      <c r="D1190" s="239"/>
      <c r="E1190" s="175"/>
      <c r="F1190" s="175"/>
      <c r="G1190" s="175"/>
      <c r="H1190" s="192"/>
      <c r="I1190" s="174"/>
      <c r="J1190" s="174"/>
      <c r="K1190" s="174"/>
      <c r="L1190" s="174"/>
      <c r="M1190" s="174"/>
      <c r="N1190" s="174"/>
      <c r="O1190" s="174"/>
      <c r="P1190" s="174"/>
      <c r="Q1190" s="108"/>
      <c r="R1190" s="82"/>
      <c r="S1190" s="82"/>
      <c r="T1190" s="82"/>
      <c r="AD1190" s="181"/>
      <c r="AE1190" s="181"/>
      <c r="AF1190" s="181"/>
      <c r="AG1190" s="181"/>
      <c r="AH1190" s="181"/>
    </row>
    <row r="1191" spans="1:20" s="148" customFormat="1" ht="24.75" customHeight="1">
      <c r="A1191" s="59"/>
      <c r="B1191" s="59"/>
      <c r="C1191" s="75"/>
      <c r="D1191" s="239"/>
      <c r="E1191" s="175"/>
      <c r="F1191" s="175"/>
      <c r="G1191" s="175"/>
      <c r="H1191" s="192"/>
      <c r="I1191" s="174"/>
      <c r="J1191" s="174"/>
      <c r="K1191" s="174"/>
      <c r="L1191" s="174"/>
      <c r="M1191" s="174"/>
      <c r="N1191" s="174"/>
      <c r="O1191" s="174"/>
      <c r="P1191" s="174"/>
      <c r="Q1191" s="108"/>
      <c r="R1191" s="82"/>
      <c r="S1191" s="82"/>
      <c r="T1191" s="82"/>
    </row>
    <row r="1192" spans="1:20" s="148" customFormat="1" ht="24.75" customHeight="1">
      <c r="A1192" s="59"/>
      <c r="B1192" s="59"/>
      <c r="C1192" s="75"/>
      <c r="D1192" s="239"/>
      <c r="E1192" s="175"/>
      <c r="F1192" s="175"/>
      <c r="G1192" s="175"/>
      <c r="H1192" s="192"/>
      <c r="I1192" s="174"/>
      <c r="J1192" s="174"/>
      <c r="K1192" s="174"/>
      <c r="L1192" s="174"/>
      <c r="M1192" s="174"/>
      <c r="N1192" s="174"/>
      <c r="O1192" s="174"/>
      <c r="P1192" s="174"/>
      <c r="Q1192" s="108"/>
      <c r="R1192" s="82"/>
      <c r="S1192" s="82"/>
      <c r="T1192" s="82"/>
    </row>
    <row r="1193" spans="1:20" s="148" customFormat="1" ht="24.75" customHeight="1">
      <c r="A1193" s="59"/>
      <c r="B1193" s="59"/>
      <c r="C1193" s="75"/>
      <c r="D1193" s="239"/>
      <c r="E1193" s="175"/>
      <c r="F1193" s="175"/>
      <c r="G1193" s="175"/>
      <c r="H1193" s="192"/>
      <c r="I1193" s="174"/>
      <c r="J1193" s="174"/>
      <c r="K1193" s="174"/>
      <c r="L1193" s="174"/>
      <c r="M1193" s="174"/>
      <c r="N1193" s="174"/>
      <c r="O1193" s="174"/>
      <c r="P1193" s="174"/>
      <c r="Q1193" s="108"/>
      <c r="R1193" s="82"/>
      <c r="S1193" s="82"/>
      <c r="T1193" s="82"/>
    </row>
    <row r="1194" spans="1:20" s="148" customFormat="1" ht="24.75" customHeight="1">
      <c r="A1194" s="59"/>
      <c r="B1194" s="59"/>
      <c r="C1194" s="75"/>
      <c r="D1194" s="239"/>
      <c r="E1194" s="175"/>
      <c r="F1194" s="175"/>
      <c r="G1194" s="175"/>
      <c r="H1194" s="192"/>
      <c r="I1194" s="174"/>
      <c r="J1194" s="174"/>
      <c r="K1194" s="174"/>
      <c r="L1194" s="174"/>
      <c r="M1194" s="174"/>
      <c r="N1194" s="174"/>
      <c r="O1194" s="174"/>
      <c r="P1194" s="174"/>
      <c r="Q1194" s="108"/>
      <c r="R1194" s="82"/>
      <c r="S1194" s="82"/>
      <c r="T1194" s="82"/>
    </row>
    <row r="1195" spans="1:20" s="148" customFormat="1" ht="24.75" customHeight="1">
      <c r="A1195" s="59"/>
      <c r="B1195" s="59"/>
      <c r="C1195" s="75"/>
      <c r="D1195" s="239"/>
      <c r="E1195" s="175"/>
      <c r="F1195" s="175"/>
      <c r="G1195" s="175"/>
      <c r="H1195" s="192"/>
      <c r="I1195" s="174"/>
      <c r="J1195" s="174"/>
      <c r="K1195" s="174"/>
      <c r="L1195" s="174"/>
      <c r="M1195" s="174"/>
      <c r="N1195" s="174"/>
      <c r="O1195" s="174"/>
      <c r="P1195" s="174"/>
      <c r="Q1195" s="108"/>
      <c r="R1195" s="82"/>
      <c r="S1195" s="82"/>
      <c r="T1195" s="82"/>
    </row>
    <row r="1196" spans="1:20" s="148" customFormat="1" ht="24.75" customHeight="1">
      <c r="A1196" s="59"/>
      <c r="B1196" s="59"/>
      <c r="C1196" s="75"/>
      <c r="D1196" s="239"/>
      <c r="E1196" s="175"/>
      <c r="F1196" s="175"/>
      <c r="G1196" s="175"/>
      <c r="H1196" s="192"/>
      <c r="I1196" s="174"/>
      <c r="J1196" s="174"/>
      <c r="K1196" s="174"/>
      <c r="L1196" s="174"/>
      <c r="M1196" s="174"/>
      <c r="N1196" s="174"/>
      <c r="O1196" s="174"/>
      <c r="P1196" s="174"/>
      <c r="Q1196" s="108"/>
      <c r="R1196" s="82"/>
      <c r="S1196" s="82"/>
      <c r="T1196" s="82"/>
    </row>
    <row r="1197" spans="1:20" s="148" customFormat="1" ht="24.75" customHeight="1">
      <c r="A1197" s="59"/>
      <c r="B1197" s="59"/>
      <c r="C1197" s="75"/>
      <c r="D1197" s="239"/>
      <c r="E1197" s="175"/>
      <c r="F1197" s="175"/>
      <c r="G1197" s="175"/>
      <c r="H1197" s="192"/>
      <c r="I1197" s="174"/>
      <c r="J1197" s="174"/>
      <c r="K1197" s="174"/>
      <c r="L1197" s="174"/>
      <c r="M1197" s="174"/>
      <c r="N1197" s="174"/>
      <c r="O1197" s="174"/>
      <c r="P1197" s="174"/>
      <c r="Q1197" s="108"/>
      <c r="R1197" s="82"/>
      <c r="S1197" s="82"/>
      <c r="T1197" s="82"/>
    </row>
    <row r="1198" spans="1:20" s="148" customFormat="1" ht="24.75" customHeight="1">
      <c r="A1198" s="59"/>
      <c r="B1198" s="59"/>
      <c r="C1198" s="75"/>
      <c r="D1198" s="239"/>
      <c r="E1198" s="175"/>
      <c r="F1198" s="175"/>
      <c r="G1198" s="175"/>
      <c r="H1198" s="192"/>
      <c r="I1198" s="174"/>
      <c r="J1198" s="174"/>
      <c r="K1198" s="174"/>
      <c r="L1198" s="174"/>
      <c r="M1198" s="174"/>
      <c r="N1198" s="174"/>
      <c r="O1198" s="174"/>
      <c r="P1198" s="174"/>
      <c r="Q1198" s="108"/>
      <c r="R1198" s="82"/>
      <c r="S1198" s="82"/>
      <c r="T1198" s="82"/>
    </row>
    <row r="1199" spans="1:20" s="148" customFormat="1" ht="24.75" customHeight="1">
      <c r="A1199" s="59"/>
      <c r="B1199" s="59"/>
      <c r="C1199" s="75"/>
      <c r="D1199" s="239"/>
      <c r="E1199" s="175"/>
      <c r="F1199" s="175"/>
      <c r="G1199" s="175"/>
      <c r="H1199" s="192"/>
      <c r="I1199" s="174"/>
      <c r="J1199" s="174"/>
      <c r="K1199" s="174"/>
      <c r="L1199" s="174"/>
      <c r="M1199" s="174"/>
      <c r="N1199" s="174"/>
      <c r="O1199" s="174"/>
      <c r="P1199" s="174"/>
      <c r="Q1199" s="108"/>
      <c r="R1199" s="82"/>
      <c r="S1199" s="82"/>
      <c r="T1199" s="82"/>
    </row>
    <row r="1200" spans="1:20" s="148" customFormat="1" ht="24.75" customHeight="1">
      <c r="A1200" s="59"/>
      <c r="B1200" s="59"/>
      <c r="C1200" s="75"/>
      <c r="D1200" s="239"/>
      <c r="E1200" s="175"/>
      <c r="F1200" s="175"/>
      <c r="G1200" s="175"/>
      <c r="H1200" s="192"/>
      <c r="I1200" s="174"/>
      <c r="J1200" s="174"/>
      <c r="K1200" s="174"/>
      <c r="L1200" s="174"/>
      <c r="M1200" s="174"/>
      <c r="N1200" s="174"/>
      <c r="O1200" s="174"/>
      <c r="P1200" s="174"/>
      <c r="Q1200" s="108"/>
      <c r="R1200" s="82"/>
      <c r="S1200" s="82"/>
      <c r="T1200" s="82"/>
    </row>
    <row r="1201" spans="1:20" s="148" customFormat="1" ht="24.75" customHeight="1">
      <c r="A1201" s="59"/>
      <c r="B1201" s="59"/>
      <c r="C1201" s="75"/>
      <c r="D1201" s="239"/>
      <c r="E1201" s="175"/>
      <c r="F1201" s="175"/>
      <c r="G1201" s="175"/>
      <c r="H1201" s="192"/>
      <c r="I1201" s="174"/>
      <c r="J1201" s="174"/>
      <c r="K1201" s="174"/>
      <c r="L1201" s="174"/>
      <c r="M1201" s="174"/>
      <c r="N1201" s="174"/>
      <c r="O1201" s="174"/>
      <c r="P1201" s="174"/>
      <c r="Q1201" s="108"/>
      <c r="R1201" s="82"/>
      <c r="S1201" s="82"/>
      <c r="T1201" s="82"/>
    </row>
    <row r="1202" spans="1:34" s="181" customFormat="1" ht="24.75" customHeight="1">
      <c r="A1202" s="59"/>
      <c r="B1202" s="59"/>
      <c r="C1202" s="75"/>
      <c r="D1202" s="239"/>
      <c r="E1202" s="175"/>
      <c r="F1202" s="175"/>
      <c r="G1202" s="175"/>
      <c r="H1202" s="192"/>
      <c r="I1202" s="174"/>
      <c r="J1202" s="174"/>
      <c r="K1202" s="174"/>
      <c r="L1202" s="174"/>
      <c r="M1202" s="174"/>
      <c r="N1202" s="174"/>
      <c r="O1202" s="174"/>
      <c r="P1202" s="174"/>
      <c r="Q1202" s="108"/>
      <c r="R1202" s="82"/>
      <c r="S1202" s="82"/>
      <c r="T1202" s="82"/>
      <c r="U1202" s="148"/>
      <c r="V1202" s="148"/>
      <c r="W1202" s="148"/>
      <c r="X1202" s="148"/>
      <c r="Y1202" s="148"/>
      <c r="Z1202" s="148"/>
      <c r="AA1202" s="148"/>
      <c r="AB1202" s="148"/>
      <c r="AC1202" s="148"/>
      <c r="AD1202" s="148"/>
      <c r="AE1202" s="148"/>
      <c r="AF1202" s="148"/>
      <c r="AG1202" s="148"/>
      <c r="AH1202" s="148"/>
    </row>
    <row r="1203" spans="1:34" s="148" customFormat="1" ht="24.75" customHeight="1">
      <c r="A1203" s="59"/>
      <c r="B1203" s="59"/>
      <c r="C1203" s="75"/>
      <c r="D1203" s="239"/>
      <c r="E1203" s="175"/>
      <c r="F1203" s="175"/>
      <c r="G1203" s="175"/>
      <c r="H1203" s="192"/>
      <c r="I1203" s="174"/>
      <c r="J1203" s="174"/>
      <c r="K1203" s="174"/>
      <c r="L1203" s="174"/>
      <c r="M1203" s="174"/>
      <c r="N1203" s="174"/>
      <c r="O1203" s="174"/>
      <c r="P1203" s="174"/>
      <c r="Q1203" s="108"/>
      <c r="R1203" s="82"/>
      <c r="S1203" s="82"/>
      <c r="T1203" s="82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</row>
    <row r="1204" spans="1:34" s="148" customFormat="1" ht="24.75" customHeight="1">
      <c r="A1204" s="59"/>
      <c r="B1204" s="59"/>
      <c r="C1204" s="75"/>
      <c r="D1204" s="239"/>
      <c r="E1204" s="175"/>
      <c r="F1204" s="175"/>
      <c r="G1204" s="175"/>
      <c r="H1204" s="192"/>
      <c r="I1204" s="174"/>
      <c r="J1204" s="174"/>
      <c r="K1204" s="174"/>
      <c r="L1204" s="174"/>
      <c r="M1204" s="174"/>
      <c r="N1204" s="174"/>
      <c r="O1204" s="174"/>
      <c r="P1204" s="174"/>
      <c r="Q1204" s="108"/>
      <c r="R1204" s="82"/>
      <c r="S1204" s="82"/>
      <c r="T1204" s="82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</row>
    <row r="1205" spans="1:34" s="148" customFormat="1" ht="43.5" customHeight="1">
      <c r="A1205" s="59"/>
      <c r="B1205" s="59"/>
      <c r="C1205" s="75"/>
      <c r="D1205" s="239"/>
      <c r="E1205" s="175"/>
      <c r="F1205" s="175"/>
      <c r="G1205" s="175"/>
      <c r="H1205" s="192"/>
      <c r="I1205" s="174"/>
      <c r="J1205" s="174"/>
      <c r="K1205" s="174"/>
      <c r="L1205" s="174"/>
      <c r="M1205" s="174"/>
      <c r="N1205" s="174"/>
      <c r="O1205" s="174"/>
      <c r="P1205" s="174"/>
      <c r="Q1205" s="108"/>
      <c r="R1205" s="82"/>
      <c r="S1205" s="82"/>
      <c r="T1205" s="82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</row>
    <row r="1206" spans="1:34" s="148" customFormat="1" ht="24.75" customHeight="1">
      <c r="A1206" s="59"/>
      <c r="B1206" s="59"/>
      <c r="C1206" s="75"/>
      <c r="D1206" s="239"/>
      <c r="E1206" s="175"/>
      <c r="F1206" s="175"/>
      <c r="G1206" s="175"/>
      <c r="H1206" s="192"/>
      <c r="I1206" s="174"/>
      <c r="J1206" s="174"/>
      <c r="K1206" s="174"/>
      <c r="L1206" s="174"/>
      <c r="M1206" s="174"/>
      <c r="N1206" s="174"/>
      <c r="O1206" s="174"/>
      <c r="P1206" s="174"/>
      <c r="Q1206" s="108"/>
      <c r="R1206" s="82"/>
      <c r="S1206" s="82"/>
      <c r="T1206" s="82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</row>
    <row r="1207" spans="1:34" s="148" customFormat="1" ht="24.75" customHeight="1">
      <c r="A1207" s="59"/>
      <c r="B1207" s="59"/>
      <c r="C1207" s="75"/>
      <c r="D1207" s="239"/>
      <c r="E1207" s="175"/>
      <c r="F1207" s="175"/>
      <c r="G1207" s="175"/>
      <c r="H1207" s="192"/>
      <c r="I1207" s="174"/>
      <c r="J1207" s="174"/>
      <c r="K1207" s="174"/>
      <c r="L1207" s="174"/>
      <c r="M1207" s="174"/>
      <c r="N1207" s="174"/>
      <c r="O1207" s="174"/>
      <c r="P1207" s="174"/>
      <c r="Q1207" s="108"/>
      <c r="R1207" s="82"/>
      <c r="S1207" s="82"/>
      <c r="T1207" s="82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</row>
    <row r="1208" spans="1:34" s="148" customFormat="1" ht="24.75" customHeight="1">
      <c r="A1208" s="59"/>
      <c r="B1208" s="59"/>
      <c r="C1208" s="75"/>
      <c r="D1208" s="239"/>
      <c r="E1208" s="175"/>
      <c r="F1208" s="175"/>
      <c r="G1208" s="175"/>
      <c r="H1208" s="192"/>
      <c r="I1208" s="174"/>
      <c r="J1208" s="174"/>
      <c r="K1208" s="174"/>
      <c r="L1208" s="174"/>
      <c r="M1208" s="174"/>
      <c r="N1208" s="174"/>
      <c r="O1208" s="174"/>
      <c r="P1208" s="174"/>
      <c r="Q1208" s="108"/>
      <c r="R1208" s="82"/>
      <c r="S1208" s="82"/>
      <c r="T1208" s="82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</row>
    <row r="1209" spans="1:34" s="148" customFormat="1" ht="24.75" customHeight="1">
      <c r="A1209" s="59"/>
      <c r="B1209" s="59"/>
      <c r="C1209" s="75"/>
      <c r="D1209" s="239"/>
      <c r="E1209" s="175"/>
      <c r="F1209" s="175"/>
      <c r="G1209" s="175"/>
      <c r="H1209" s="192"/>
      <c r="I1209" s="174"/>
      <c r="J1209" s="174"/>
      <c r="K1209" s="174"/>
      <c r="L1209" s="174"/>
      <c r="M1209" s="174"/>
      <c r="N1209" s="174"/>
      <c r="O1209" s="174"/>
      <c r="P1209" s="174"/>
      <c r="Q1209" s="108"/>
      <c r="R1209" s="82"/>
      <c r="S1209" s="82"/>
      <c r="T1209" s="82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</row>
    <row r="1210" spans="1:34" s="148" customFormat="1" ht="43.5" customHeight="1">
      <c r="A1210" s="59"/>
      <c r="B1210" s="59"/>
      <c r="C1210" s="75"/>
      <c r="D1210" s="239"/>
      <c r="E1210" s="175"/>
      <c r="F1210" s="175"/>
      <c r="G1210" s="175"/>
      <c r="H1210" s="192"/>
      <c r="I1210" s="174"/>
      <c r="J1210" s="174"/>
      <c r="K1210" s="174"/>
      <c r="L1210" s="174"/>
      <c r="M1210" s="174"/>
      <c r="N1210" s="174"/>
      <c r="O1210" s="174"/>
      <c r="P1210" s="174"/>
      <c r="Q1210" s="108"/>
      <c r="R1210" s="82"/>
      <c r="S1210" s="82"/>
      <c r="T1210" s="82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</row>
    <row r="1211" spans="1:34" s="148" customFormat="1" ht="24.75" customHeight="1">
      <c r="A1211" s="59"/>
      <c r="B1211" s="59"/>
      <c r="C1211" s="75"/>
      <c r="D1211" s="239"/>
      <c r="E1211" s="175"/>
      <c r="F1211" s="175"/>
      <c r="G1211" s="175"/>
      <c r="H1211" s="192"/>
      <c r="I1211" s="174"/>
      <c r="J1211" s="174"/>
      <c r="K1211" s="174"/>
      <c r="L1211" s="174"/>
      <c r="M1211" s="174"/>
      <c r="N1211" s="174"/>
      <c r="O1211" s="174"/>
      <c r="P1211" s="174"/>
      <c r="Q1211" s="108"/>
      <c r="R1211" s="82"/>
      <c r="S1211" s="82"/>
      <c r="T1211" s="82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</row>
    <row r="1212" spans="1:34" s="148" customFormat="1" ht="24.75" customHeight="1">
      <c r="A1212" s="59"/>
      <c r="B1212" s="59"/>
      <c r="C1212" s="75"/>
      <c r="D1212" s="239"/>
      <c r="E1212" s="175"/>
      <c r="F1212" s="175"/>
      <c r="G1212" s="175"/>
      <c r="H1212" s="192"/>
      <c r="I1212" s="174"/>
      <c r="J1212" s="174"/>
      <c r="K1212" s="174"/>
      <c r="L1212" s="174"/>
      <c r="M1212" s="174"/>
      <c r="N1212" s="174"/>
      <c r="O1212" s="174"/>
      <c r="P1212" s="174"/>
      <c r="Q1212" s="108"/>
      <c r="R1212" s="82"/>
      <c r="S1212" s="82"/>
      <c r="T1212" s="82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</row>
    <row r="1213" spans="1:34" s="148" customFormat="1" ht="24.75" customHeight="1">
      <c r="A1213" s="59"/>
      <c r="B1213" s="59"/>
      <c r="C1213" s="75"/>
      <c r="D1213" s="239"/>
      <c r="E1213" s="175"/>
      <c r="F1213" s="175"/>
      <c r="G1213" s="175"/>
      <c r="H1213" s="192"/>
      <c r="I1213" s="174"/>
      <c r="J1213" s="174"/>
      <c r="K1213" s="174"/>
      <c r="L1213" s="174"/>
      <c r="M1213" s="174"/>
      <c r="N1213" s="174"/>
      <c r="O1213" s="174"/>
      <c r="P1213" s="174"/>
      <c r="Q1213" s="108"/>
      <c r="R1213" s="82"/>
      <c r="S1213" s="82"/>
      <c r="T1213" s="82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</row>
    <row r="1214" spans="1:34" s="148" customFormat="1" ht="24.75" customHeight="1">
      <c r="A1214" s="59"/>
      <c r="B1214" s="59"/>
      <c r="C1214" s="75"/>
      <c r="D1214" s="239"/>
      <c r="E1214" s="175"/>
      <c r="F1214" s="175"/>
      <c r="G1214" s="175"/>
      <c r="H1214" s="192"/>
      <c r="I1214" s="174"/>
      <c r="J1214" s="174"/>
      <c r="K1214" s="174"/>
      <c r="L1214" s="174"/>
      <c r="M1214" s="174"/>
      <c r="N1214" s="174"/>
      <c r="O1214" s="174"/>
      <c r="P1214" s="174"/>
      <c r="Q1214" s="108"/>
      <c r="R1214" s="82"/>
      <c r="S1214" s="82"/>
      <c r="T1214" s="82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</row>
    <row r="1215" spans="1:34" s="148" customFormat="1" ht="43.5" customHeight="1">
      <c r="A1215" s="59"/>
      <c r="B1215" s="59"/>
      <c r="C1215" s="75"/>
      <c r="D1215" s="239"/>
      <c r="E1215" s="175"/>
      <c r="F1215" s="175"/>
      <c r="G1215" s="175"/>
      <c r="H1215" s="192"/>
      <c r="I1215" s="174"/>
      <c r="J1215" s="174"/>
      <c r="K1215" s="174"/>
      <c r="L1215" s="174"/>
      <c r="M1215" s="174"/>
      <c r="N1215" s="174"/>
      <c r="O1215" s="174"/>
      <c r="P1215" s="174"/>
      <c r="Q1215" s="108"/>
      <c r="R1215" s="82"/>
      <c r="S1215" s="82"/>
      <c r="T1215" s="82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</row>
    <row r="1216" spans="1:34" s="148" customFormat="1" ht="43.5" customHeight="1">
      <c r="A1216" s="59"/>
      <c r="B1216" s="59"/>
      <c r="C1216" s="75"/>
      <c r="D1216" s="239"/>
      <c r="E1216" s="175"/>
      <c r="F1216" s="175"/>
      <c r="G1216" s="175"/>
      <c r="H1216" s="192"/>
      <c r="I1216" s="174"/>
      <c r="J1216" s="174"/>
      <c r="K1216" s="174"/>
      <c r="L1216" s="174"/>
      <c r="M1216" s="174"/>
      <c r="N1216" s="174"/>
      <c r="O1216" s="174"/>
      <c r="P1216" s="174"/>
      <c r="Q1216" s="108"/>
      <c r="R1216" s="82"/>
      <c r="S1216" s="82"/>
      <c r="T1216" s="82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</row>
    <row r="1217" spans="1:34" s="148" customFormat="1" ht="43.5" customHeight="1">
      <c r="A1217" s="59"/>
      <c r="B1217" s="59"/>
      <c r="C1217" s="75"/>
      <c r="D1217" s="239"/>
      <c r="E1217" s="175"/>
      <c r="F1217" s="175"/>
      <c r="G1217" s="175"/>
      <c r="H1217" s="192"/>
      <c r="I1217" s="174"/>
      <c r="J1217" s="174"/>
      <c r="K1217" s="174"/>
      <c r="L1217" s="174"/>
      <c r="M1217" s="174"/>
      <c r="N1217" s="174"/>
      <c r="O1217" s="174"/>
      <c r="P1217" s="174"/>
      <c r="Q1217" s="108"/>
      <c r="R1217" s="82"/>
      <c r="S1217" s="82"/>
      <c r="T1217" s="82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</row>
    <row r="1218" spans="1:34" s="148" customFormat="1" ht="24.75" customHeight="1">
      <c r="A1218" s="59"/>
      <c r="B1218" s="59"/>
      <c r="C1218" s="75"/>
      <c r="D1218" s="239"/>
      <c r="E1218" s="175"/>
      <c r="F1218" s="175"/>
      <c r="G1218" s="175"/>
      <c r="H1218" s="192"/>
      <c r="I1218" s="174"/>
      <c r="J1218" s="174"/>
      <c r="K1218" s="174"/>
      <c r="L1218" s="174"/>
      <c r="M1218" s="174"/>
      <c r="N1218" s="174"/>
      <c r="O1218" s="174"/>
      <c r="P1218" s="174"/>
      <c r="Q1218" s="108"/>
      <c r="R1218" s="82"/>
      <c r="S1218" s="82"/>
      <c r="T1218" s="82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</row>
    <row r="1219" spans="1:34" s="148" customFormat="1" ht="24.75" customHeight="1">
      <c r="A1219" s="59"/>
      <c r="B1219" s="59"/>
      <c r="C1219" s="75"/>
      <c r="D1219" s="239"/>
      <c r="E1219" s="175"/>
      <c r="F1219" s="175"/>
      <c r="G1219" s="175"/>
      <c r="H1219" s="192"/>
      <c r="I1219" s="174"/>
      <c r="J1219" s="174"/>
      <c r="K1219" s="174"/>
      <c r="L1219" s="174"/>
      <c r="M1219" s="174"/>
      <c r="N1219" s="174"/>
      <c r="O1219" s="174"/>
      <c r="P1219" s="174"/>
      <c r="Q1219" s="108"/>
      <c r="R1219" s="82"/>
      <c r="S1219" s="82"/>
      <c r="T1219" s="82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</row>
    <row r="1220" spans="1:34" s="148" customFormat="1" ht="24.75" customHeight="1">
      <c r="A1220" s="59"/>
      <c r="B1220" s="59"/>
      <c r="C1220" s="75"/>
      <c r="D1220" s="239"/>
      <c r="E1220" s="175"/>
      <c r="F1220" s="175"/>
      <c r="G1220" s="175"/>
      <c r="H1220" s="192"/>
      <c r="I1220" s="174"/>
      <c r="J1220" s="174"/>
      <c r="K1220" s="174"/>
      <c r="L1220" s="174"/>
      <c r="M1220" s="174"/>
      <c r="N1220" s="174"/>
      <c r="O1220" s="174"/>
      <c r="P1220" s="174"/>
      <c r="Q1220" s="108"/>
      <c r="R1220" s="82"/>
      <c r="S1220" s="82"/>
      <c r="T1220" s="82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</row>
    <row r="1221" spans="1:34" s="148" customFormat="1" ht="24.75" customHeight="1">
      <c r="A1221" s="59"/>
      <c r="B1221" s="59"/>
      <c r="C1221" s="75"/>
      <c r="D1221" s="239"/>
      <c r="E1221" s="175"/>
      <c r="F1221" s="175"/>
      <c r="G1221" s="175"/>
      <c r="H1221" s="192"/>
      <c r="I1221" s="174"/>
      <c r="J1221" s="174"/>
      <c r="K1221" s="174"/>
      <c r="L1221" s="174"/>
      <c r="M1221" s="174"/>
      <c r="N1221" s="174"/>
      <c r="O1221" s="174"/>
      <c r="P1221" s="174"/>
      <c r="Q1221" s="108"/>
      <c r="R1221" s="82"/>
      <c r="S1221" s="82"/>
      <c r="T1221" s="82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</row>
    <row r="1222" spans="1:34" s="148" customFormat="1" ht="24.75" customHeight="1">
      <c r="A1222" s="59"/>
      <c r="B1222" s="59"/>
      <c r="C1222" s="75"/>
      <c r="D1222" s="239"/>
      <c r="E1222" s="175"/>
      <c r="F1222" s="175"/>
      <c r="G1222" s="175"/>
      <c r="H1222" s="192"/>
      <c r="I1222" s="174"/>
      <c r="J1222" s="174"/>
      <c r="K1222" s="174"/>
      <c r="L1222" s="174"/>
      <c r="M1222" s="174"/>
      <c r="N1222" s="174"/>
      <c r="O1222" s="174"/>
      <c r="P1222" s="174"/>
      <c r="Q1222" s="126"/>
      <c r="R1222" s="82"/>
      <c r="S1222" s="82"/>
      <c r="T1222" s="82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</row>
    <row r="1223" spans="1:34" s="148" customFormat="1" ht="24.75" customHeight="1">
      <c r="A1223" s="59"/>
      <c r="B1223" s="59"/>
      <c r="C1223" s="75"/>
      <c r="D1223" s="239"/>
      <c r="E1223" s="175"/>
      <c r="F1223" s="175"/>
      <c r="G1223" s="175"/>
      <c r="H1223" s="192"/>
      <c r="I1223" s="174"/>
      <c r="J1223" s="174"/>
      <c r="K1223" s="174"/>
      <c r="L1223" s="174"/>
      <c r="M1223" s="174"/>
      <c r="N1223" s="174"/>
      <c r="O1223" s="174"/>
      <c r="P1223" s="174"/>
      <c r="Q1223" s="108"/>
      <c r="R1223" s="82"/>
      <c r="S1223" s="82"/>
      <c r="T1223" s="82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</row>
    <row r="1224" spans="1:34" s="148" customFormat="1" ht="24.75" customHeight="1">
      <c r="A1224" s="59"/>
      <c r="B1224" s="59"/>
      <c r="C1224" s="75"/>
      <c r="D1224" s="239"/>
      <c r="E1224" s="175"/>
      <c r="F1224" s="175"/>
      <c r="G1224" s="175"/>
      <c r="H1224" s="192"/>
      <c r="I1224" s="174"/>
      <c r="J1224" s="174"/>
      <c r="K1224" s="174"/>
      <c r="L1224" s="174"/>
      <c r="M1224" s="174"/>
      <c r="N1224" s="174"/>
      <c r="O1224" s="174"/>
      <c r="P1224" s="174"/>
      <c r="Q1224" s="108"/>
      <c r="R1224" s="82"/>
      <c r="S1224" s="82"/>
      <c r="T1224" s="82"/>
      <c r="U1224" s="99"/>
      <c r="V1224" s="99"/>
      <c r="W1224" s="245"/>
      <c r="X1224" s="98"/>
      <c r="Y1224" s="98"/>
      <c r="Z1224" s="98"/>
      <c r="AA1224" s="98"/>
      <c r="AB1224" s="98"/>
      <c r="AC1224" s="59"/>
      <c r="AD1224" s="59"/>
      <c r="AE1224" s="59"/>
      <c r="AF1224" s="59"/>
      <c r="AG1224" s="59"/>
      <c r="AH1224" s="59"/>
    </row>
    <row r="1225" spans="1:34" s="148" customFormat="1" ht="24.75" customHeight="1">
      <c r="A1225" s="59"/>
      <c r="B1225" s="59"/>
      <c r="C1225" s="75"/>
      <c r="D1225" s="239"/>
      <c r="E1225" s="175"/>
      <c r="F1225" s="175"/>
      <c r="G1225" s="175"/>
      <c r="H1225" s="192"/>
      <c r="I1225" s="174"/>
      <c r="J1225" s="174"/>
      <c r="K1225" s="174"/>
      <c r="L1225" s="174"/>
      <c r="M1225" s="174"/>
      <c r="N1225" s="174"/>
      <c r="O1225" s="174"/>
      <c r="P1225" s="174"/>
      <c r="Q1225" s="108"/>
      <c r="R1225" s="82"/>
      <c r="S1225" s="82"/>
      <c r="T1225" s="82"/>
      <c r="U1225" s="246"/>
      <c r="V1225" s="246"/>
      <c r="W1225" s="246"/>
      <c r="X1225" s="246"/>
      <c r="Y1225" s="246"/>
      <c r="Z1225" s="246"/>
      <c r="AA1225" s="246"/>
      <c r="AB1225" s="246"/>
      <c r="AC1225" s="59"/>
      <c r="AD1225" s="59"/>
      <c r="AE1225" s="59"/>
      <c r="AF1225" s="59"/>
      <c r="AG1225" s="59"/>
      <c r="AH1225" s="59"/>
    </row>
    <row r="1226" spans="1:28" s="148" customFormat="1" ht="24.75" customHeight="1">
      <c r="A1226" s="59"/>
      <c r="B1226" s="59"/>
      <c r="C1226" s="75"/>
      <c r="D1226" s="239"/>
      <c r="E1226" s="175"/>
      <c r="F1226" s="175"/>
      <c r="G1226" s="175"/>
      <c r="H1226" s="192"/>
      <c r="I1226" s="174"/>
      <c r="J1226" s="174"/>
      <c r="K1226" s="174"/>
      <c r="L1226" s="174"/>
      <c r="M1226" s="174"/>
      <c r="N1226" s="174"/>
      <c r="O1226" s="174"/>
      <c r="P1226" s="174"/>
      <c r="Q1226" s="108"/>
      <c r="R1226" s="82"/>
      <c r="S1226" s="82"/>
      <c r="T1226" s="82"/>
      <c r="U1226" s="38"/>
      <c r="V1226" s="38"/>
      <c r="W1226" s="38"/>
      <c r="X1226" s="38"/>
      <c r="Y1226" s="38"/>
      <c r="Z1226" s="38"/>
      <c r="AA1226" s="38"/>
      <c r="AB1226" s="38"/>
    </row>
    <row r="1227" spans="1:28" s="148" customFormat="1" ht="24.75" customHeight="1">
      <c r="A1227" s="59"/>
      <c r="B1227" s="59"/>
      <c r="C1227" s="75"/>
      <c r="D1227" s="239"/>
      <c r="E1227" s="175"/>
      <c r="F1227" s="175"/>
      <c r="G1227" s="175"/>
      <c r="H1227" s="192"/>
      <c r="I1227" s="174"/>
      <c r="J1227" s="174"/>
      <c r="K1227" s="174"/>
      <c r="L1227" s="174"/>
      <c r="M1227" s="174"/>
      <c r="N1227" s="174"/>
      <c r="O1227" s="174"/>
      <c r="P1227" s="174"/>
      <c r="Q1227" s="108"/>
      <c r="R1227" s="82"/>
      <c r="S1227" s="82"/>
      <c r="T1227" s="82"/>
      <c r="U1227" s="38"/>
      <c r="V1227" s="38"/>
      <c r="W1227" s="38"/>
      <c r="X1227" s="38"/>
      <c r="Y1227" s="38"/>
      <c r="Z1227" s="38"/>
      <c r="AA1227" s="38"/>
      <c r="AB1227" s="38"/>
    </row>
    <row r="1228" spans="1:28" s="148" customFormat="1" ht="24.75" customHeight="1">
      <c r="A1228" s="59"/>
      <c r="B1228" s="59"/>
      <c r="C1228" s="75"/>
      <c r="D1228" s="239"/>
      <c r="E1228" s="175"/>
      <c r="F1228" s="175"/>
      <c r="G1228" s="175"/>
      <c r="H1228" s="192"/>
      <c r="I1228" s="174"/>
      <c r="J1228" s="174"/>
      <c r="K1228" s="174"/>
      <c r="L1228" s="174"/>
      <c r="M1228" s="174"/>
      <c r="N1228" s="174"/>
      <c r="O1228" s="174"/>
      <c r="P1228" s="174"/>
      <c r="Q1228" s="108"/>
      <c r="R1228" s="82"/>
      <c r="S1228" s="82"/>
      <c r="T1228" s="82"/>
      <c r="U1228" s="38"/>
      <c r="V1228" s="38"/>
      <c r="W1228" s="38"/>
      <c r="X1228" s="38"/>
      <c r="Y1228" s="38"/>
      <c r="Z1228" s="38"/>
      <c r="AA1228" s="38"/>
      <c r="AB1228" s="38"/>
    </row>
    <row r="1229" spans="1:28" s="148" customFormat="1" ht="24.75" customHeight="1">
      <c r="A1229" s="59"/>
      <c r="B1229" s="59"/>
      <c r="C1229" s="75"/>
      <c r="D1229" s="239"/>
      <c r="E1229" s="175"/>
      <c r="F1229" s="175"/>
      <c r="G1229" s="175"/>
      <c r="H1229" s="192"/>
      <c r="I1229" s="174"/>
      <c r="J1229" s="174"/>
      <c r="K1229" s="174"/>
      <c r="L1229" s="174"/>
      <c r="M1229" s="174"/>
      <c r="N1229" s="174"/>
      <c r="O1229" s="174"/>
      <c r="P1229" s="174"/>
      <c r="Q1229" s="108"/>
      <c r="R1229" s="82"/>
      <c r="S1229" s="82"/>
      <c r="T1229" s="82"/>
      <c r="U1229" s="38"/>
      <c r="V1229" s="38"/>
      <c r="W1229" s="38"/>
      <c r="X1229" s="38"/>
      <c r="Y1229" s="38"/>
      <c r="Z1229" s="38"/>
      <c r="AA1229" s="38"/>
      <c r="AB1229" s="38"/>
    </row>
    <row r="1230" spans="1:28" s="148" customFormat="1" ht="24.75" customHeight="1">
      <c r="A1230" s="59"/>
      <c r="B1230" s="59"/>
      <c r="C1230" s="75"/>
      <c r="D1230" s="239"/>
      <c r="E1230" s="175"/>
      <c r="F1230" s="175"/>
      <c r="G1230" s="175"/>
      <c r="H1230" s="192"/>
      <c r="I1230" s="174"/>
      <c r="J1230" s="174"/>
      <c r="K1230" s="174"/>
      <c r="L1230" s="174"/>
      <c r="M1230" s="174"/>
      <c r="N1230" s="174"/>
      <c r="O1230" s="174"/>
      <c r="P1230" s="174"/>
      <c r="Q1230" s="108"/>
      <c r="R1230" s="82"/>
      <c r="S1230" s="82"/>
      <c r="T1230" s="82"/>
      <c r="U1230" s="38"/>
      <c r="V1230" s="38"/>
      <c r="W1230" s="38"/>
      <c r="X1230" s="38"/>
      <c r="Y1230" s="38"/>
      <c r="Z1230" s="38"/>
      <c r="AA1230" s="38"/>
      <c r="AB1230" s="38"/>
    </row>
    <row r="1231" spans="1:28" s="148" customFormat="1" ht="43.5" customHeight="1">
      <c r="A1231" s="59"/>
      <c r="B1231" s="59"/>
      <c r="C1231" s="75"/>
      <c r="D1231" s="239"/>
      <c r="E1231" s="175"/>
      <c r="F1231" s="175"/>
      <c r="G1231" s="175"/>
      <c r="H1231" s="192"/>
      <c r="I1231" s="174"/>
      <c r="J1231" s="174"/>
      <c r="K1231" s="174"/>
      <c r="L1231" s="174"/>
      <c r="M1231" s="174"/>
      <c r="N1231" s="174"/>
      <c r="O1231" s="174"/>
      <c r="P1231" s="174"/>
      <c r="Q1231" s="108"/>
      <c r="R1231" s="82"/>
      <c r="S1231" s="82"/>
      <c r="T1231" s="82"/>
      <c r="U1231" s="38"/>
      <c r="V1231" s="38"/>
      <c r="W1231" s="38"/>
      <c r="X1231" s="38"/>
      <c r="Y1231" s="38"/>
      <c r="Z1231" s="38"/>
      <c r="AA1231" s="38"/>
      <c r="AB1231" s="38"/>
    </row>
    <row r="1232" spans="1:34" s="148" customFormat="1" ht="24.75" customHeight="1">
      <c r="A1232" s="59"/>
      <c r="B1232" s="59"/>
      <c r="C1232" s="75"/>
      <c r="D1232" s="239"/>
      <c r="E1232" s="175"/>
      <c r="F1232" s="175"/>
      <c r="G1232" s="175"/>
      <c r="H1232" s="192"/>
      <c r="I1232" s="174"/>
      <c r="J1232" s="174"/>
      <c r="K1232" s="174"/>
      <c r="L1232" s="174"/>
      <c r="M1232" s="174"/>
      <c r="N1232" s="174"/>
      <c r="O1232" s="174"/>
      <c r="P1232" s="174"/>
      <c r="Q1232" s="108"/>
      <c r="R1232" s="82"/>
      <c r="S1232" s="82"/>
      <c r="T1232" s="82"/>
      <c r="U1232" s="38"/>
      <c r="V1232" s="38"/>
      <c r="W1232" s="38"/>
      <c r="X1232" s="38"/>
      <c r="Y1232" s="38"/>
      <c r="Z1232" s="38"/>
      <c r="AA1232" s="38"/>
      <c r="AB1232" s="38"/>
      <c r="AC1232" s="181"/>
      <c r="AD1232" s="181"/>
      <c r="AE1232" s="181"/>
      <c r="AF1232" s="181"/>
      <c r="AG1232" s="181"/>
      <c r="AH1232" s="181"/>
    </row>
    <row r="1233" spans="1:28" s="148" customFormat="1" ht="24.75" customHeight="1">
      <c r="A1233" s="59"/>
      <c r="B1233" s="59"/>
      <c r="C1233" s="75"/>
      <c r="D1233" s="239"/>
      <c r="E1233" s="175"/>
      <c r="F1233" s="175"/>
      <c r="G1233" s="175"/>
      <c r="H1233" s="192"/>
      <c r="I1233" s="174"/>
      <c r="J1233" s="174"/>
      <c r="K1233" s="174"/>
      <c r="L1233" s="174"/>
      <c r="M1233" s="174"/>
      <c r="N1233" s="174"/>
      <c r="O1233" s="174"/>
      <c r="P1233" s="174"/>
      <c r="Q1233" s="108"/>
      <c r="R1233" s="82"/>
      <c r="S1233" s="82"/>
      <c r="T1233" s="82"/>
      <c r="U1233" s="184"/>
      <c r="V1233" s="184"/>
      <c r="W1233" s="184"/>
      <c r="X1233" s="184"/>
      <c r="Y1233" s="184"/>
      <c r="Z1233" s="184"/>
      <c r="AA1233" s="184"/>
      <c r="AB1233" s="184"/>
    </row>
    <row r="1234" spans="1:20" s="148" customFormat="1" ht="24.75" customHeight="1">
      <c r="A1234" s="59"/>
      <c r="B1234" s="59"/>
      <c r="C1234" s="75"/>
      <c r="D1234" s="239"/>
      <c r="E1234" s="175"/>
      <c r="F1234" s="175"/>
      <c r="G1234" s="175"/>
      <c r="H1234" s="192"/>
      <c r="I1234" s="174"/>
      <c r="J1234" s="174"/>
      <c r="K1234" s="174"/>
      <c r="L1234" s="174"/>
      <c r="M1234" s="174"/>
      <c r="N1234" s="174"/>
      <c r="O1234" s="174"/>
      <c r="P1234" s="174"/>
      <c r="Q1234" s="108"/>
      <c r="R1234" s="82"/>
      <c r="S1234" s="82"/>
      <c r="T1234" s="82"/>
    </row>
    <row r="1235" spans="1:20" s="148" customFormat="1" ht="24.75" customHeight="1">
      <c r="A1235" s="59"/>
      <c r="B1235" s="59"/>
      <c r="C1235" s="75"/>
      <c r="D1235" s="239"/>
      <c r="E1235" s="175"/>
      <c r="F1235" s="175"/>
      <c r="G1235" s="175"/>
      <c r="H1235" s="192"/>
      <c r="I1235" s="174"/>
      <c r="J1235" s="174"/>
      <c r="K1235" s="174"/>
      <c r="L1235" s="174"/>
      <c r="M1235" s="174"/>
      <c r="N1235" s="174"/>
      <c r="O1235" s="174"/>
      <c r="P1235" s="174"/>
      <c r="Q1235" s="108"/>
      <c r="R1235" s="82"/>
      <c r="S1235" s="82"/>
      <c r="T1235" s="82"/>
    </row>
    <row r="1236" spans="1:20" s="148" customFormat="1" ht="24.75" customHeight="1">
      <c r="A1236" s="59"/>
      <c r="B1236" s="59"/>
      <c r="C1236" s="75"/>
      <c r="D1236" s="239"/>
      <c r="E1236" s="175"/>
      <c r="F1236" s="175"/>
      <c r="G1236" s="175"/>
      <c r="H1236" s="192"/>
      <c r="I1236" s="174"/>
      <c r="J1236" s="174"/>
      <c r="K1236" s="174"/>
      <c r="L1236" s="174"/>
      <c r="M1236" s="174"/>
      <c r="N1236" s="174"/>
      <c r="O1236" s="174"/>
      <c r="P1236" s="174"/>
      <c r="Q1236" s="108"/>
      <c r="R1236" s="82"/>
      <c r="S1236" s="82"/>
      <c r="T1236" s="82"/>
    </row>
    <row r="1237" spans="1:20" s="148" customFormat="1" ht="24.75" customHeight="1">
      <c r="A1237" s="59"/>
      <c r="B1237" s="59"/>
      <c r="C1237" s="75"/>
      <c r="D1237" s="239"/>
      <c r="E1237" s="175"/>
      <c r="F1237" s="175"/>
      <c r="G1237" s="175"/>
      <c r="H1237" s="192"/>
      <c r="I1237" s="174"/>
      <c r="J1237" s="174"/>
      <c r="K1237" s="174"/>
      <c r="L1237" s="174"/>
      <c r="M1237" s="174"/>
      <c r="N1237" s="174"/>
      <c r="O1237" s="174"/>
      <c r="P1237" s="174"/>
      <c r="Q1237" s="108"/>
      <c r="R1237" s="82"/>
      <c r="S1237" s="82"/>
      <c r="T1237" s="82"/>
    </row>
    <row r="1238" spans="1:20" s="148" customFormat="1" ht="24.75" customHeight="1">
      <c r="A1238" s="59"/>
      <c r="B1238" s="59"/>
      <c r="C1238" s="75"/>
      <c r="D1238" s="239"/>
      <c r="E1238" s="175"/>
      <c r="F1238" s="175"/>
      <c r="G1238" s="175"/>
      <c r="H1238" s="192"/>
      <c r="I1238" s="174"/>
      <c r="J1238" s="174"/>
      <c r="K1238" s="174"/>
      <c r="L1238" s="174"/>
      <c r="M1238" s="174"/>
      <c r="N1238" s="174"/>
      <c r="O1238" s="174"/>
      <c r="P1238" s="174"/>
      <c r="Q1238" s="108"/>
      <c r="R1238" s="82"/>
      <c r="S1238" s="82"/>
      <c r="T1238" s="82"/>
    </row>
    <row r="1239" spans="1:20" s="148" customFormat="1" ht="24.75" customHeight="1">
      <c r="A1239" s="59"/>
      <c r="B1239" s="59"/>
      <c r="C1239" s="75"/>
      <c r="D1239" s="239"/>
      <c r="E1239" s="175"/>
      <c r="F1239" s="175"/>
      <c r="G1239" s="175"/>
      <c r="H1239" s="192"/>
      <c r="I1239" s="174"/>
      <c r="J1239" s="174"/>
      <c r="K1239" s="174"/>
      <c r="L1239" s="174"/>
      <c r="M1239" s="174"/>
      <c r="N1239" s="174"/>
      <c r="O1239" s="174"/>
      <c r="P1239" s="174"/>
      <c r="Q1239" s="108"/>
      <c r="R1239" s="82"/>
      <c r="S1239" s="82"/>
      <c r="T1239" s="82"/>
    </row>
    <row r="1240" spans="1:20" s="148" customFormat="1" ht="24.75" customHeight="1">
      <c r="A1240" s="59"/>
      <c r="B1240" s="59"/>
      <c r="C1240" s="75"/>
      <c r="D1240" s="239"/>
      <c r="E1240" s="175"/>
      <c r="F1240" s="175"/>
      <c r="G1240" s="175"/>
      <c r="H1240" s="192"/>
      <c r="I1240" s="174"/>
      <c r="J1240" s="174"/>
      <c r="K1240" s="174"/>
      <c r="L1240" s="174"/>
      <c r="M1240" s="174"/>
      <c r="N1240" s="174"/>
      <c r="O1240" s="174"/>
      <c r="P1240" s="174"/>
      <c r="Q1240" s="108"/>
      <c r="R1240" s="82"/>
      <c r="S1240" s="82"/>
      <c r="T1240" s="82"/>
    </row>
    <row r="1241" spans="1:20" s="148" customFormat="1" ht="24.75" customHeight="1">
      <c r="A1241" s="59"/>
      <c r="B1241" s="59"/>
      <c r="C1241" s="75"/>
      <c r="D1241" s="239"/>
      <c r="E1241" s="175"/>
      <c r="F1241" s="175"/>
      <c r="G1241" s="175"/>
      <c r="H1241" s="192"/>
      <c r="I1241" s="174"/>
      <c r="J1241" s="174"/>
      <c r="K1241" s="174"/>
      <c r="L1241" s="174"/>
      <c r="M1241" s="174"/>
      <c r="N1241" s="174"/>
      <c r="O1241" s="174"/>
      <c r="P1241" s="174"/>
      <c r="Q1241" s="108"/>
      <c r="R1241" s="82"/>
      <c r="S1241" s="82"/>
      <c r="T1241" s="82"/>
    </row>
    <row r="1242" spans="1:20" s="148" customFormat="1" ht="24.75" customHeight="1">
      <c r="A1242" s="59"/>
      <c r="B1242" s="59"/>
      <c r="C1242" s="75"/>
      <c r="D1242" s="239"/>
      <c r="E1242" s="175"/>
      <c r="F1242" s="175"/>
      <c r="G1242" s="175"/>
      <c r="H1242" s="192"/>
      <c r="I1242" s="174"/>
      <c r="J1242" s="174"/>
      <c r="K1242" s="174"/>
      <c r="L1242" s="174"/>
      <c r="M1242" s="174"/>
      <c r="N1242" s="174"/>
      <c r="O1242" s="174"/>
      <c r="P1242" s="174"/>
      <c r="Q1242" s="108"/>
      <c r="R1242" s="82"/>
      <c r="S1242" s="82"/>
      <c r="T1242" s="82"/>
    </row>
    <row r="1243" spans="1:34" s="148" customFormat="1" ht="24.75" customHeight="1">
      <c r="A1243" s="59"/>
      <c r="B1243" s="59"/>
      <c r="C1243" s="75"/>
      <c r="D1243" s="239"/>
      <c r="E1243" s="175"/>
      <c r="F1243" s="175"/>
      <c r="G1243" s="175"/>
      <c r="H1243" s="192"/>
      <c r="I1243" s="174"/>
      <c r="J1243" s="174"/>
      <c r="K1243" s="174"/>
      <c r="L1243" s="174"/>
      <c r="M1243" s="174"/>
      <c r="N1243" s="174"/>
      <c r="O1243" s="174"/>
      <c r="P1243" s="174"/>
      <c r="Q1243" s="108"/>
      <c r="R1243" s="82"/>
      <c r="S1243" s="82"/>
      <c r="T1243" s="82"/>
      <c r="U1243" s="181"/>
      <c r="V1243" s="181"/>
      <c r="W1243" s="181"/>
      <c r="X1243" s="181"/>
      <c r="Y1243" s="181"/>
      <c r="Z1243" s="181"/>
      <c r="AA1243" s="181"/>
      <c r="AB1243" s="181"/>
      <c r="AC1243" s="181"/>
      <c r="AD1243" s="181"/>
      <c r="AE1243" s="181"/>
      <c r="AF1243" s="181"/>
      <c r="AG1243" s="181"/>
      <c r="AH1243" s="181"/>
    </row>
    <row r="1244" spans="1:20" s="148" customFormat="1" ht="24.75" customHeight="1">
      <c r="A1244" s="59"/>
      <c r="B1244" s="59"/>
      <c r="C1244" s="75"/>
      <c r="D1244" s="239"/>
      <c r="E1244" s="175"/>
      <c r="F1244" s="175"/>
      <c r="G1244" s="175"/>
      <c r="H1244" s="192"/>
      <c r="I1244" s="174"/>
      <c r="J1244" s="174"/>
      <c r="K1244" s="174"/>
      <c r="L1244" s="174"/>
      <c r="M1244" s="174"/>
      <c r="N1244" s="174"/>
      <c r="O1244" s="174"/>
      <c r="P1244" s="174"/>
      <c r="Q1244" s="108"/>
      <c r="R1244" s="82"/>
      <c r="S1244" s="82"/>
      <c r="T1244" s="82"/>
    </row>
    <row r="1245" spans="1:20" s="148" customFormat="1" ht="24.75" customHeight="1">
      <c r="A1245" s="59"/>
      <c r="B1245" s="59"/>
      <c r="C1245" s="75"/>
      <c r="D1245" s="239"/>
      <c r="E1245" s="175"/>
      <c r="F1245" s="175"/>
      <c r="G1245" s="175"/>
      <c r="H1245" s="192"/>
      <c r="I1245" s="174"/>
      <c r="J1245" s="174"/>
      <c r="K1245" s="174"/>
      <c r="L1245" s="174"/>
      <c r="M1245" s="174"/>
      <c r="N1245" s="174"/>
      <c r="O1245" s="174"/>
      <c r="P1245" s="174"/>
      <c r="Q1245" s="108"/>
      <c r="R1245" s="82"/>
      <c r="S1245" s="82"/>
      <c r="T1245" s="82"/>
    </row>
    <row r="1246" spans="1:34" s="181" customFormat="1" ht="24.75" customHeight="1">
      <c r="A1246" s="59"/>
      <c r="B1246" s="59"/>
      <c r="C1246" s="75"/>
      <c r="D1246" s="239"/>
      <c r="E1246" s="175"/>
      <c r="F1246" s="175"/>
      <c r="G1246" s="175"/>
      <c r="H1246" s="192"/>
      <c r="I1246" s="174"/>
      <c r="J1246" s="174"/>
      <c r="K1246" s="174"/>
      <c r="L1246" s="174"/>
      <c r="M1246" s="174"/>
      <c r="N1246" s="174"/>
      <c r="O1246" s="174"/>
      <c r="P1246" s="174"/>
      <c r="Q1246" s="108"/>
      <c r="R1246" s="82"/>
      <c r="S1246" s="82"/>
      <c r="T1246" s="82"/>
      <c r="U1246" s="148"/>
      <c r="V1246" s="148"/>
      <c r="W1246" s="148"/>
      <c r="X1246" s="148"/>
      <c r="Y1246" s="148"/>
      <c r="Z1246" s="148"/>
      <c r="AA1246" s="148"/>
      <c r="AB1246" s="148"/>
      <c r="AC1246" s="148"/>
      <c r="AD1246" s="148"/>
      <c r="AE1246" s="148"/>
      <c r="AF1246" s="148"/>
      <c r="AG1246" s="148"/>
      <c r="AH1246" s="148"/>
    </row>
    <row r="1247" spans="1:20" s="148" customFormat="1" ht="24.75" customHeight="1">
      <c r="A1247" s="59"/>
      <c r="B1247" s="59"/>
      <c r="C1247" s="75"/>
      <c r="D1247" s="239"/>
      <c r="E1247" s="175"/>
      <c r="F1247" s="175"/>
      <c r="G1247" s="175"/>
      <c r="H1247" s="192"/>
      <c r="I1247" s="174"/>
      <c r="J1247" s="174"/>
      <c r="K1247" s="174"/>
      <c r="L1247" s="174"/>
      <c r="M1247" s="174"/>
      <c r="N1247" s="174"/>
      <c r="O1247" s="174"/>
      <c r="P1247" s="174"/>
      <c r="Q1247" s="108"/>
      <c r="R1247" s="82"/>
      <c r="S1247" s="82"/>
      <c r="T1247" s="82"/>
    </row>
    <row r="1248" spans="1:20" s="148" customFormat="1" ht="24.75" customHeight="1">
      <c r="A1248" s="59"/>
      <c r="B1248" s="59"/>
      <c r="C1248" s="75"/>
      <c r="D1248" s="239"/>
      <c r="E1248" s="175"/>
      <c r="F1248" s="175"/>
      <c r="G1248" s="175"/>
      <c r="H1248" s="192"/>
      <c r="I1248" s="174"/>
      <c r="J1248" s="174"/>
      <c r="K1248" s="174"/>
      <c r="L1248" s="174"/>
      <c r="M1248" s="174"/>
      <c r="N1248" s="174"/>
      <c r="O1248" s="174"/>
      <c r="P1248" s="174"/>
      <c r="Q1248" s="108"/>
      <c r="R1248" s="82"/>
      <c r="S1248" s="82"/>
      <c r="T1248" s="82"/>
    </row>
    <row r="1249" spans="1:20" s="148" customFormat="1" ht="24.75" customHeight="1">
      <c r="A1249" s="59"/>
      <c r="B1249" s="59"/>
      <c r="C1249" s="75"/>
      <c r="D1249" s="239"/>
      <c r="E1249" s="175"/>
      <c r="F1249" s="175"/>
      <c r="G1249" s="175"/>
      <c r="H1249" s="192"/>
      <c r="I1249" s="174"/>
      <c r="J1249" s="174"/>
      <c r="K1249" s="174"/>
      <c r="L1249" s="174"/>
      <c r="M1249" s="174"/>
      <c r="N1249" s="174"/>
      <c r="O1249" s="174"/>
      <c r="P1249" s="174"/>
      <c r="Q1249" s="108"/>
      <c r="R1249" s="82"/>
      <c r="S1249" s="82"/>
      <c r="T1249" s="82"/>
    </row>
    <row r="1250" spans="1:20" s="148" customFormat="1" ht="43.5" customHeight="1">
      <c r="A1250" s="59"/>
      <c r="B1250" s="59"/>
      <c r="C1250" s="75"/>
      <c r="D1250" s="239"/>
      <c r="E1250" s="175"/>
      <c r="F1250" s="175"/>
      <c r="G1250" s="175"/>
      <c r="H1250" s="192"/>
      <c r="I1250" s="174"/>
      <c r="J1250" s="174"/>
      <c r="K1250" s="174"/>
      <c r="L1250" s="174"/>
      <c r="M1250" s="174"/>
      <c r="N1250" s="174"/>
      <c r="O1250" s="174"/>
      <c r="P1250" s="174"/>
      <c r="Q1250" s="108"/>
      <c r="R1250" s="82"/>
      <c r="S1250" s="82"/>
      <c r="T1250" s="82"/>
    </row>
    <row r="1251" spans="1:20" s="148" customFormat="1" ht="24.75" customHeight="1">
      <c r="A1251" s="59"/>
      <c r="B1251" s="59"/>
      <c r="C1251" s="75"/>
      <c r="D1251" s="239"/>
      <c r="E1251" s="175"/>
      <c r="F1251" s="175"/>
      <c r="G1251" s="175"/>
      <c r="H1251" s="192"/>
      <c r="I1251" s="174"/>
      <c r="J1251" s="174"/>
      <c r="K1251" s="174"/>
      <c r="L1251" s="174"/>
      <c r="M1251" s="174"/>
      <c r="N1251" s="174"/>
      <c r="O1251" s="174"/>
      <c r="P1251" s="174"/>
      <c r="Q1251" s="108"/>
      <c r="R1251" s="82"/>
      <c r="S1251" s="82"/>
      <c r="T1251" s="82"/>
    </row>
    <row r="1252" spans="1:20" s="148" customFormat="1" ht="24.75" customHeight="1">
      <c r="A1252" s="59"/>
      <c r="B1252" s="59"/>
      <c r="C1252" s="75"/>
      <c r="D1252" s="239"/>
      <c r="E1252" s="175"/>
      <c r="F1252" s="175"/>
      <c r="G1252" s="175"/>
      <c r="H1252" s="192"/>
      <c r="I1252" s="174"/>
      <c r="J1252" s="174"/>
      <c r="K1252" s="174"/>
      <c r="L1252" s="174"/>
      <c r="M1252" s="174"/>
      <c r="N1252" s="174"/>
      <c r="O1252" s="174"/>
      <c r="P1252" s="174"/>
      <c r="Q1252" s="108"/>
      <c r="R1252" s="82"/>
      <c r="S1252" s="82"/>
      <c r="T1252" s="82"/>
    </row>
    <row r="1253" spans="1:20" s="148" customFormat="1" ht="24.75" customHeight="1">
      <c r="A1253" s="59"/>
      <c r="B1253" s="59"/>
      <c r="C1253" s="75"/>
      <c r="D1253" s="239"/>
      <c r="E1253" s="175"/>
      <c r="F1253" s="175"/>
      <c r="G1253" s="175"/>
      <c r="H1253" s="192"/>
      <c r="I1253" s="174"/>
      <c r="J1253" s="174"/>
      <c r="K1253" s="174"/>
      <c r="L1253" s="174"/>
      <c r="M1253" s="174"/>
      <c r="N1253" s="174"/>
      <c r="O1253" s="174"/>
      <c r="P1253" s="174"/>
      <c r="Q1253" s="108"/>
      <c r="R1253" s="82"/>
      <c r="S1253" s="82"/>
      <c r="T1253" s="82"/>
    </row>
    <row r="1254" spans="1:20" s="148" customFormat="1" ht="24.75" customHeight="1">
      <c r="A1254" s="59"/>
      <c r="B1254" s="59"/>
      <c r="C1254" s="75"/>
      <c r="D1254" s="239"/>
      <c r="E1254" s="175"/>
      <c r="F1254" s="175"/>
      <c r="G1254" s="175"/>
      <c r="H1254" s="192"/>
      <c r="I1254" s="174"/>
      <c r="J1254" s="174"/>
      <c r="K1254" s="174"/>
      <c r="L1254" s="174"/>
      <c r="M1254" s="174"/>
      <c r="N1254" s="174"/>
      <c r="O1254" s="174"/>
      <c r="P1254" s="174"/>
      <c r="Q1254" s="108"/>
      <c r="R1254" s="82"/>
      <c r="S1254" s="82"/>
      <c r="T1254" s="82"/>
    </row>
    <row r="1255" spans="1:20" s="148" customFormat="1" ht="24.75" customHeight="1">
      <c r="A1255" s="59"/>
      <c r="B1255" s="59"/>
      <c r="C1255" s="75"/>
      <c r="D1255" s="239"/>
      <c r="E1255" s="175"/>
      <c r="F1255" s="175"/>
      <c r="G1255" s="175"/>
      <c r="H1255" s="192"/>
      <c r="I1255" s="174"/>
      <c r="J1255" s="174"/>
      <c r="K1255" s="174"/>
      <c r="L1255" s="174"/>
      <c r="M1255" s="174"/>
      <c r="N1255" s="174"/>
      <c r="O1255" s="174"/>
      <c r="P1255" s="174"/>
      <c r="Q1255" s="108"/>
      <c r="R1255" s="82"/>
      <c r="S1255" s="82"/>
      <c r="T1255" s="82"/>
    </row>
    <row r="1256" spans="1:29" s="148" customFormat="1" ht="24.75" customHeight="1">
      <c r="A1256" s="59"/>
      <c r="B1256" s="59"/>
      <c r="C1256" s="75"/>
      <c r="D1256" s="239"/>
      <c r="E1256" s="175"/>
      <c r="F1256" s="175"/>
      <c r="G1256" s="175"/>
      <c r="H1256" s="192"/>
      <c r="I1256" s="174"/>
      <c r="J1256" s="174"/>
      <c r="K1256" s="174"/>
      <c r="L1256" s="174"/>
      <c r="M1256" s="174"/>
      <c r="N1256" s="174"/>
      <c r="O1256" s="174"/>
      <c r="P1256" s="174"/>
      <c r="Q1256" s="108"/>
      <c r="R1256" s="82"/>
      <c r="S1256" s="82"/>
      <c r="T1256" s="82"/>
      <c r="U1256" s="181"/>
      <c r="V1256" s="181"/>
      <c r="W1256" s="181"/>
      <c r="X1256" s="181"/>
      <c r="Y1256" s="181"/>
      <c r="Z1256" s="181"/>
      <c r="AA1256" s="181"/>
      <c r="AB1256" s="181"/>
      <c r="AC1256" s="181"/>
    </row>
    <row r="1257" spans="1:20" s="148" customFormat="1" ht="24.75" customHeight="1">
      <c r="A1257" s="59"/>
      <c r="B1257" s="59"/>
      <c r="C1257" s="75"/>
      <c r="D1257" s="239"/>
      <c r="E1257" s="175"/>
      <c r="F1257" s="175"/>
      <c r="G1257" s="175"/>
      <c r="H1257" s="192"/>
      <c r="I1257" s="174"/>
      <c r="J1257" s="174"/>
      <c r="K1257" s="174"/>
      <c r="L1257" s="174"/>
      <c r="M1257" s="174"/>
      <c r="N1257" s="174"/>
      <c r="O1257" s="174"/>
      <c r="P1257" s="174"/>
      <c r="Q1257" s="108"/>
      <c r="R1257" s="82"/>
      <c r="S1257" s="82"/>
      <c r="T1257" s="82"/>
    </row>
    <row r="1258" spans="1:20" s="148" customFormat="1" ht="24.75" customHeight="1">
      <c r="A1258" s="59"/>
      <c r="B1258" s="59"/>
      <c r="C1258" s="75"/>
      <c r="D1258" s="239"/>
      <c r="E1258" s="175"/>
      <c r="F1258" s="175"/>
      <c r="G1258" s="175"/>
      <c r="H1258" s="192"/>
      <c r="I1258" s="174"/>
      <c r="J1258" s="174"/>
      <c r="K1258" s="174"/>
      <c r="L1258" s="174"/>
      <c r="M1258" s="174"/>
      <c r="N1258" s="174"/>
      <c r="O1258" s="174"/>
      <c r="P1258" s="174"/>
      <c r="Q1258" s="108"/>
      <c r="R1258" s="82"/>
      <c r="S1258" s="82"/>
      <c r="T1258" s="82"/>
    </row>
    <row r="1259" spans="1:20" s="148" customFormat="1" ht="24.75" customHeight="1">
      <c r="A1259" s="59"/>
      <c r="B1259" s="59"/>
      <c r="C1259" s="75"/>
      <c r="D1259" s="239"/>
      <c r="E1259" s="175"/>
      <c r="F1259" s="175"/>
      <c r="G1259" s="175"/>
      <c r="H1259" s="192"/>
      <c r="I1259" s="174"/>
      <c r="J1259" s="174"/>
      <c r="K1259" s="174"/>
      <c r="L1259" s="174"/>
      <c r="M1259" s="174"/>
      <c r="N1259" s="174"/>
      <c r="O1259" s="174"/>
      <c r="P1259" s="174"/>
      <c r="Q1259" s="108"/>
      <c r="R1259" s="82"/>
      <c r="S1259" s="82"/>
      <c r="T1259" s="82"/>
    </row>
    <row r="1260" spans="1:20" s="148" customFormat="1" ht="24.75" customHeight="1">
      <c r="A1260" s="59"/>
      <c r="B1260" s="59"/>
      <c r="C1260" s="75"/>
      <c r="D1260" s="239"/>
      <c r="E1260" s="175"/>
      <c r="F1260" s="175"/>
      <c r="G1260" s="175"/>
      <c r="H1260" s="192"/>
      <c r="I1260" s="174"/>
      <c r="J1260" s="174"/>
      <c r="K1260" s="174"/>
      <c r="L1260" s="174"/>
      <c r="M1260" s="174"/>
      <c r="N1260" s="174"/>
      <c r="O1260" s="174"/>
      <c r="P1260" s="174"/>
      <c r="Q1260" s="108"/>
      <c r="R1260" s="82"/>
      <c r="S1260" s="82"/>
      <c r="T1260" s="82"/>
    </row>
    <row r="1261" spans="1:20" s="148" customFormat="1" ht="24.75" customHeight="1">
      <c r="A1261" s="59"/>
      <c r="B1261" s="59"/>
      <c r="C1261" s="75"/>
      <c r="D1261" s="239"/>
      <c r="E1261" s="175"/>
      <c r="F1261" s="175"/>
      <c r="G1261" s="175"/>
      <c r="H1261" s="192"/>
      <c r="I1261" s="174"/>
      <c r="J1261" s="174"/>
      <c r="K1261" s="174"/>
      <c r="L1261" s="174"/>
      <c r="M1261" s="174"/>
      <c r="N1261" s="174"/>
      <c r="O1261" s="174"/>
      <c r="P1261" s="174"/>
      <c r="Q1261" s="108"/>
      <c r="R1261" s="82"/>
      <c r="S1261" s="82"/>
      <c r="T1261" s="82"/>
    </row>
    <row r="1262" spans="1:20" s="148" customFormat="1" ht="24.75" customHeight="1">
      <c r="A1262" s="59"/>
      <c r="B1262" s="59"/>
      <c r="C1262" s="75"/>
      <c r="D1262" s="239"/>
      <c r="E1262" s="175"/>
      <c r="F1262" s="175"/>
      <c r="G1262" s="175"/>
      <c r="H1262" s="192"/>
      <c r="I1262" s="174"/>
      <c r="J1262" s="174"/>
      <c r="K1262" s="174"/>
      <c r="L1262" s="174"/>
      <c r="M1262" s="174"/>
      <c r="N1262" s="174"/>
      <c r="O1262" s="174"/>
      <c r="P1262" s="174"/>
      <c r="Q1262" s="108"/>
      <c r="R1262" s="82"/>
      <c r="S1262" s="82"/>
      <c r="T1262" s="82"/>
    </row>
    <row r="1263" spans="1:20" s="148" customFormat="1" ht="24.75" customHeight="1">
      <c r="A1263" s="59"/>
      <c r="B1263" s="59"/>
      <c r="C1263" s="75"/>
      <c r="D1263" s="239"/>
      <c r="E1263" s="175"/>
      <c r="F1263" s="175"/>
      <c r="G1263" s="175"/>
      <c r="H1263" s="192"/>
      <c r="I1263" s="174"/>
      <c r="J1263" s="174"/>
      <c r="K1263" s="174"/>
      <c r="L1263" s="174"/>
      <c r="M1263" s="174"/>
      <c r="N1263" s="174"/>
      <c r="O1263" s="174"/>
      <c r="P1263" s="174"/>
      <c r="Q1263" s="108"/>
      <c r="R1263" s="82"/>
      <c r="S1263" s="82"/>
      <c r="T1263" s="82"/>
    </row>
    <row r="1264" spans="1:20" s="148" customFormat="1" ht="24.75" customHeight="1">
      <c r="A1264" s="59"/>
      <c r="B1264" s="59"/>
      <c r="C1264" s="75"/>
      <c r="D1264" s="239"/>
      <c r="E1264" s="175"/>
      <c r="F1264" s="175"/>
      <c r="G1264" s="175"/>
      <c r="H1264" s="192"/>
      <c r="I1264" s="174"/>
      <c r="J1264" s="174"/>
      <c r="K1264" s="174"/>
      <c r="L1264" s="174"/>
      <c r="M1264" s="174"/>
      <c r="N1264" s="174"/>
      <c r="O1264" s="174"/>
      <c r="P1264" s="174"/>
      <c r="Q1264" s="108"/>
      <c r="R1264" s="82"/>
      <c r="S1264" s="82"/>
      <c r="T1264" s="82"/>
    </row>
    <row r="1265" spans="1:34" s="148" customFormat="1" ht="24.75" customHeight="1">
      <c r="A1265" s="59"/>
      <c r="B1265" s="59"/>
      <c r="C1265" s="75"/>
      <c r="D1265" s="239"/>
      <c r="E1265" s="175"/>
      <c r="F1265" s="175"/>
      <c r="G1265" s="175"/>
      <c r="H1265" s="192"/>
      <c r="I1265" s="174"/>
      <c r="J1265" s="174"/>
      <c r="K1265" s="174"/>
      <c r="L1265" s="174"/>
      <c r="M1265" s="174"/>
      <c r="N1265" s="174"/>
      <c r="O1265" s="174"/>
      <c r="P1265" s="174"/>
      <c r="Q1265" s="108"/>
      <c r="R1265" s="82"/>
      <c r="S1265" s="82"/>
      <c r="T1265" s="82"/>
      <c r="AD1265" s="181"/>
      <c r="AE1265" s="181"/>
      <c r="AF1265" s="181"/>
      <c r="AG1265" s="181"/>
      <c r="AH1265" s="181"/>
    </row>
    <row r="1266" spans="1:20" s="148" customFormat="1" ht="43.5" customHeight="1">
      <c r="A1266" s="59"/>
      <c r="B1266" s="59"/>
      <c r="C1266" s="75"/>
      <c r="D1266" s="239"/>
      <c r="E1266" s="175"/>
      <c r="F1266" s="175"/>
      <c r="G1266" s="175"/>
      <c r="H1266" s="192"/>
      <c r="I1266" s="174"/>
      <c r="J1266" s="174"/>
      <c r="K1266" s="174"/>
      <c r="L1266" s="174"/>
      <c r="M1266" s="174"/>
      <c r="N1266" s="174"/>
      <c r="O1266" s="174"/>
      <c r="P1266" s="174"/>
      <c r="Q1266" s="126"/>
      <c r="R1266" s="82"/>
      <c r="S1266" s="82"/>
      <c r="T1266" s="82"/>
    </row>
    <row r="1267" spans="1:20" s="148" customFormat="1" ht="24.75" customHeight="1">
      <c r="A1267" s="59"/>
      <c r="B1267" s="59"/>
      <c r="C1267" s="75"/>
      <c r="D1267" s="239"/>
      <c r="E1267" s="175"/>
      <c r="F1267" s="175"/>
      <c r="G1267" s="175"/>
      <c r="H1267" s="192"/>
      <c r="I1267" s="174"/>
      <c r="J1267" s="174"/>
      <c r="K1267" s="174"/>
      <c r="L1267" s="174"/>
      <c r="M1267" s="174"/>
      <c r="N1267" s="174"/>
      <c r="O1267" s="174"/>
      <c r="P1267" s="174"/>
      <c r="Q1267" s="108"/>
      <c r="R1267" s="82"/>
      <c r="S1267" s="82"/>
      <c r="T1267" s="82"/>
    </row>
    <row r="1268" spans="1:20" s="148" customFormat="1" ht="24.75" customHeight="1">
      <c r="A1268" s="59"/>
      <c r="B1268" s="59"/>
      <c r="C1268" s="75"/>
      <c r="D1268" s="239"/>
      <c r="E1268" s="175"/>
      <c r="F1268" s="175"/>
      <c r="G1268" s="175"/>
      <c r="H1268" s="192"/>
      <c r="I1268" s="174"/>
      <c r="J1268" s="174"/>
      <c r="K1268" s="174"/>
      <c r="L1268" s="174"/>
      <c r="M1268" s="174"/>
      <c r="N1268" s="174"/>
      <c r="O1268" s="174"/>
      <c r="P1268" s="174"/>
      <c r="Q1268" s="108"/>
      <c r="R1268" s="82"/>
      <c r="S1268" s="82"/>
      <c r="T1268" s="82"/>
    </row>
    <row r="1269" spans="1:20" s="148" customFormat="1" ht="24.75" customHeight="1">
      <c r="A1269" s="59"/>
      <c r="B1269" s="59"/>
      <c r="C1269" s="75"/>
      <c r="D1269" s="239"/>
      <c r="E1269" s="175"/>
      <c r="F1269" s="175"/>
      <c r="G1269" s="175"/>
      <c r="H1269" s="192"/>
      <c r="I1269" s="174"/>
      <c r="J1269" s="174"/>
      <c r="K1269" s="174"/>
      <c r="L1269" s="174"/>
      <c r="M1269" s="174"/>
      <c r="N1269" s="174"/>
      <c r="O1269" s="174"/>
      <c r="P1269" s="174"/>
      <c r="Q1269" s="108"/>
      <c r="R1269" s="82"/>
      <c r="S1269" s="82"/>
      <c r="T1269" s="82"/>
    </row>
    <row r="1270" spans="1:20" s="148" customFormat="1" ht="24.75" customHeight="1">
      <c r="A1270" s="59"/>
      <c r="B1270" s="59"/>
      <c r="C1270" s="75"/>
      <c r="D1270" s="239"/>
      <c r="E1270" s="175"/>
      <c r="F1270" s="175"/>
      <c r="G1270" s="175"/>
      <c r="H1270" s="192"/>
      <c r="I1270" s="174"/>
      <c r="J1270" s="174"/>
      <c r="K1270" s="174"/>
      <c r="L1270" s="174"/>
      <c r="M1270" s="174"/>
      <c r="N1270" s="174"/>
      <c r="O1270" s="174"/>
      <c r="P1270" s="174"/>
      <c r="Q1270" s="108"/>
      <c r="R1270" s="82"/>
      <c r="S1270" s="82"/>
      <c r="T1270" s="82"/>
    </row>
    <row r="1271" spans="1:20" s="148" customFormat="1" ht="24.75" customHeight="1">
      <c r="A1271" s="59"/>
      <c r="B1271" s="59"/>
      <c r="C1271" s="75"/>
      <c r="D1271" s="239"/>
      <c r="E1271" s="175"/>
      <c r="F1271" s="175"/>
      <c r="G1271" s="175"/>
      <c r="H1271" s="192"/>
      <c r="I1271" s="174"/>
      <c r="J1271" s="174"/>
      <c r="K1271" s="174"/>
      <c r="L1271" s="174"/>
      <c r="M1271" s="174"/>
      <c r="N1271" s="174"/>
      <c r="O1271" s="174"/>
      <c r="P1271" s="174"/>
      <c r="Q1271" s="108"/>
      <c r="R1271" s="82"/>
      <c r="S1271" s="82"/>
      <c r="T1271" s="82"/>
    </row>
    <row r="1272" spans="1:20" s="148" customFormat="1" ht="24.75" customHeight="1">
      <c r="A1272" s="59"/>
      <c r="B1272" s="59"/>
      <c r="C1272" s="75"/>
      <c r="D1272" s="239"/>
      <c r="E1272" s="175"/>
      <c r="F1272" s="175"/>
      <c r="G1272" s="175"/>
      <c r="H1272" s="192"/>
      <c r="I1272" s="174"/>
      <c r="J1272" s="174"/>
      <c r="K1272" s="174"/>
      <c r="L1272" s="174"/>
      <c r="M1272" s="174"/>
      <c r="N1272" s="174"/>
      <c r="O1272" s="174"/>
      <c r="P1272" s="174"/>
      <c r="Q1272" s="108"/>
      <c r="R1272" s="82"/>
      <c r="S1272" s="82"/>
      <c r="T1272" s="82"/>
    </row>
    <row r="1273" spans="1:20" s="148" customFormat="1" ht="43.5" customHeight="1">
      <c r="A1273" s="59"/>
      <c r="B1273" s="59"/>
      <c r="C1273" s="75"/>
      <c r="D1273" s="239"/>
      <c r="E1273" s="175"/>
      <c r="F1273" s="175"/>
      <c r="G1273" s="175"/>
      <c r="H1273" s="192"/>
      <c r="I1273" s="174"/>
      <c r="J1273" s="174"/>
      <c r="K1273" s="174"/>
      <c r="L1273" s="174"/>
      <c r="M1273" s="174"/>
      <c r="N1273" s="174"/>
      <c r="O1273" s="174"/>
      <c r="P1273" s="174"/>
      <c r="Q1273" s="108"/>
      <c r="R1273" s="82"/>
      <c r="S1273" s="82"/>
      <c r="T1273" s="82"/>
    </row>
    <row r="1274" spans="1:20" s="148" customFormat="1" ht="24.75" customHeight="1">
      <c r="A1274" s="59"/>
      <c r="B1274" s="59"/>
      <c r="C1274" s="75"/>
      <c r="D1274" s="239"/>
      <c r="E1274" s="175"/>
      <c r="F1274" s="175"/>
      <c r="G1274" s="175"/>
      <c r="H1274" s="192"/>
      <c r="I1274" s="174"/>
      <c r="J1274" s="174"/>
      <c r="K1274" s="174"/>
      <c r="L1274" s="174"/>
      <c r="M1274" s="174"/>
      <c r="N1274" s="174"/>
      <c r="O1274" s="174"/>
      <c r="P1274" s="174"/>
      <c r="Q1274" s="126"/>
      <c r="R1274" s="82"/>
      <c r="S1274" s="82"/>
      <c r="T1274" s="82"/>
    </row>
    <row r="1275" spans="1:20" s="148" customFormat="1" ht="24.75" customHeight="1">
      <c r="A1275" s="59"/>
      <c r="B1275" s="59"/>
      <c r="C1275" s="75"/>
      <c r="D1275" s="239"/>
      <c r="E1275" s="175"/>
      <c r="F1275" s="175"/>
      <c r="G1275" s="175"/>
      <c r="H1275" s="192"/>
      <c r="I1275" s="174"/>
      <c r="J1275" s="174"/>
      <c r="K1275" s="174"/>
      <c r="L1275" s="174"/>
      <c r="M1275" s="174"/>
      <c r="N1275" s="174"/>
      <c r="O1275" s="174"/>
      <c r="P1275" s="174"/>
      <c r="Q1275" s="126"/>
      <c r="R1275" s="82"/>
      <c r="S1275" s="82"/>
      <c r="T1275" s="82"/>
    </row>
    <row r="1276" spans="1:20" s="148" customFormat="1" ht="24.75" customHeight="1">
      <c r="A1276" s="59"/>
      <c r="B1276" s="59"/>
      <c r="C1276" s="75"/>
      <c r="D1276" s="239"/>
      <c r="E1276" s="175"/>
      <c r="F1276" s="175"/>
      <c r="G1276" s="175"/>
      <c r="H1276" s="192"/>
      <c r="I1276" s="174"/>
      <c r="J1276" s="174"/>
      <c r="K1276" s="174"/>
      <c r="L1276" s="174"/>
      <c r="M1276" s="174"/>
      <c r="N1276" s="174"/>
      <c r="O1276" s="174"/>
      <c r="P1276" s="174"/>
      <c r="Q1276" s="108"/>
      <c r="R1276" s="82"/>
      <c r="S1276" s="82"/>
      <c r="T1276" s="82"/>
    </row>
    <row r="1277" spans="1:20" s="148" customFormat="1" ht="24.75" customHeight="1">
      <c r="A1277" s="59"/>
      <c r="B1277" s="59"/>
      <c r="C1277" s="75"/>
      <c r="D1277" s="239"/>
      <c r="E1277" s="175"/>
      <c r="F1277" s="175"/>
      <c r="G1277" s="175"/>
      <c r="H1277" s="192"/>
      <c r="I1277" s="174"/>
      <c r="J1277" s="174"/>
      <c r="K1277" s="174"/>
      <c r="L1277" s="174"/>
      <c r="M1277" s="174"/>
      <c r="N1277" s="174"/>
      <c r="O1277" s="174"/>
      <c r="P1277" s="174"/>
      <c r="Q1277" s="108"/>
      <c r="R1277" s="82"/>
      <c r="S1277" s="82"/>
      <c r="T1277" s="82"/>
    </row>
    <row r="1278" spans="1:20" s="148" customFormat="1" ht="24.75" customHeight="1">
      <c r="A1278" s="59"/>
      <c r="B1278" s="59"/>
      <c r="C1278" s="75"/>
      <c r="D1278" s="239"/>
      <c r="E1278" s="175"/>
      <c r="F1278" s="175"/>
      <c r="G1278" s="175"/>
      <c r="H1278" s="192"/>
      <c r="I1278" s="174"/>
      <c r="J1278" s="174"/>
      <c r="K1278" s="174"/>
      <c r="L1278" s="174"/>
      <c r="M1278" s="174"/>
      <c r="N1278" s="174"/>
      <c r="O1278" s="174"/>
      <c r="P1278" s="174"/>
      <c r="Q1278" s="108"/>
      <c r="R1278" s="82"/>
      <c r="S1278" s="82"/>
      <c r="T1278" s="82"/>
    </row>
    <row r="1279" spans="1:20" s="148" customFormat="1" ht="24.75" customHeight="1">
      <c r="A1279" s="59"/>
      <c r="B1279" s="59"/>
      <c r="C1279" s="75"/>
      <c r="D1279" s="239"/>
      <c r="E1279" s="175"/>
      <c r="F1279" s="175"/>
      <c r="G1279" s="175"/>
      <c r="H1279" s="192"/>
      <c r="I1279" s="174"/>
      <c r="J1279" s="174"/>
      <c r="K1279" s="174"/>
      <c r="L1279" s="174"/>
      <c r="M1279" s="174"/>
      <c r="N1279" s="174"/>
      <c r="O1279" s="174"/>
      <c r="P1279" s="174"/>
      <c r="Q1279" s="108"/>
      <c r="R1279" s="82"/>
      <c r="S1279" s="82"/>
      <c r="T1279" s="82"/>
    </row>
    <row r="1280" spans="1:20" s="148" customFormat="1" ht="24.75" customHeight="1">
      <c r="A1280" s="59"/>
      <c r="B1280" s="59"/>
      <c r="C1280" s="75"/>
      <c r="D1280" s="239"/>
      <c r="E1280" s="175"/>
      <c r="F1280" s="175"/>
      <c r="G1280" s="175"/>
      <c r="H1280" s="192"/>
      <c r="I1280" s="174"/>
      <c r="J1280" s="174"/>
      <c r="K1280" s="174"/>
      <c r="L1280" s="174"/>
      <c r="M1280" s="174"/>
      <c r="N1280" s="174"/>
      <c r="O1280" s="174"/>
      <c r="P1280" s="174"/>
      <c r="Q1280" s="108"/>
      <c r="R1280" s="82"/>
      <c r="S1280" s="82"/>
      <c r="T1280" s="82"/>
    </row>
    <row r="1281" spans="1:20" s="148" customFormat="1" ht="24.75" customHeight="1">
      <c r="A1281" s="59"/>
      <c r="B1281" s="59"/>
      <c r="C1281" s="75"/>
      <c r="D1281" s="239"/>
      <c r="E1281" s="175"/>
      <c r="F1281" s="175"/>
      <c r="G1281" s="175"/>
      <c r="H1281" s="192"/>
      <c r="I1281" s="174"/>
      <c r="J1281" s="174"/>
      <c r="K1281" s="174"/>
      <c r="L1281" s="174"/>
      <c r="M1281" s="174"/>
      <c r="N1281" s="174"/>
      <c r="O1281" s="174"/>
      <c r="P1281" s="174"/>
      <c r="Q1281" s="108"/>
      <c r="R1281" s="82"/>
      <c r="S1281" s="82"/>
      <c r="T1281" s="82"/>
    </row>
    <row r="1282" spans="1:20" s="148" customFormat="1" ht="24.75" customHeight="1">
      <c r="A1282" s="59"/>
      <c r="B1282" s="59"/>
      <c r="C1282" s="75"/>
      <c r="D1282" s="239"/>
      <c r="E1282" s="175"/>
      <c r="F1282" s="175"/>
      <c r="G1282" s="175"/>
      <c r="H1282" s="192"/>
      <c r="I1282" s="174"/>
      <c r="J1282" s="174"/>
      <c r="K1282" s="174"/>
      <c r="L1282" s="174"/>
      <c r="M1282" s="174"/>
      <c r="N1282" s="174"/>
      <c r="O1282" s="174"/>
      <c r="P1282" s="174"/>
      <c r="Q1282" s="108"/>
      <c r="R1282" s="82"/>
      <c r="S1282" s="82"/>
      <c r="T1282" s="82"/>
    </row>
    <row r="1283" spans="1:20" s="148" customFormat="1" ht="24.75" customHeight="1">
      <c r="A1283" s="59"/>
      <c r="B1283" s="59"/>
      <c r="C1283" s="75"/>
      <c r="D1283" s="239"/>
      <c r="E1283" s="175"/>
      <c r="F1283" s="175"/>
      <c r="G1283" s="175"/>
      <c r="H1283" s="192"/>
      <c r="I1283" s="174"/>
      <c r="J1283" s="174"/>
      <c r="K1283" s="174"/>
      <c r="L1283" s="174"/>
      <c r="M1283" s="174"/>
      <c r="N1283" s="174"/>
      <c r="O1283" s="174"/>
      <c r="P1283" s="174"/>
      <c r="Q1283" s="108"/>
      <c r="R1283" s="82"/>
      <c r="S1283" s="82"/>
      <c r="T1283" s="82"/>
    </row>
    <row r="1284" spans="1:34" s="181" customFormat="1" ht="24.75" customHeight="1">
      <c r="A1284" s="59"/>
      <c r="B1284" s="59"/>
      <c r="C1284" s="75"/>
      <c r="D1284" s="239"/>
      <c r="E1284" s="175"/>
      <c r="F1284" s="175"/>
      <c r="G1284" s="175"/>
      <c r="H1284" s="192"/>
      <c r="I1284" s="174"/>
      <c r="J1284" s="174"/>
      <c r="K1284" s="174"/>
      <c r="L1284" s="174"/>
      <c r="M1284" s="174"/>
      <c r="N1284" s="174"/>
      <c r="O1284" s="174"/>
      <c r="P1284" s="174"/>
      <c r="Q1284" s="108"/>
      <c r="R1284" s="82"/>
      <c r="S1284" s="82"/>
      <c r="T1284" s="82"/>
      <c r="U1284" s="148"/>
      <c r="V1284" s="148"/>
      <c r="W1284" s="148"/>
      <c r="X1284" s="148"/>
      <c r="Y1284" s="148"/>
      <c r="Z1284" s="148"/>
      <c r="AA1284" s="148"/>
      <c r="AB1284" s="148"/>
      <c r="AC1284" s="148"/>
      <c r="AD1284" s="148"/>
      <c r="AE1284" s="148"/>
      <c r="AF1284" s="148"/>
      <c r="AG1284" s="148"/>
      <c r="AH1284" s="148"/>
    </row>
    <row r="1285" spans="1:20" s="148" customFormat="1" ht="24.75" customHeight="1">
      <c r="A1285" s="59"/>
      <c r="B1285" s="59"/>
      <c r="C1285" s="75"/>
      <c r="D1285" s="239"/>
      <c r="E1285" s="175"/>
      <c r="F1285" s="175"/>
      <c r="G1285" s="175"/>
      <c r="H1285" s="192"/>
      <c r="I1285" s="174"/>
      <c r="J1285" s="174"/>
      <c r="K1285" s="174"/>
      <c r="L1285" s="174"/>
      <c r="M1285" s="174"/>
      <c r="N1285" s="174"/>
      <c r="O1285" s="174"/>
      <c r="P1285" s="174"/>
      <c r="Q1285" s="127"/>
      <c r="R1285" s="82"/>
      <c r="S1285" s="82"/>
      <c r="T1285" s="82"/>
    </row>
    <row r="1286" spans="1:20" s="148" customFormat="1" ht="24.75" customHeight="1">
      <c r="A1286" s="59"/>
      <c r="B1286" s="59"/>
      <c r="C1286" s="75"/>
      <c r="D1286" s="239"/>
      <c r="E1286" s="175"/>
      <c r="F1286" s="175"/>
      <c r="G1286" s="175"/>
      <c r="H1286" s="192"/>
      <c r="I1286" s="174"/>
      <c r="J1286" s="174"/>
      <c r="K1286" s="174"/>
      <c r="L1286" s="174"/>
      <c r="M1286" s="174"/>
      <c r="N1286" s="174"/>
      <c r="O1286" s="174"/>
      <c r="P1286" s="174"/>
      <c r="Q1286" s="128"/>
      <c r="R1286" s="82"/>
      <c r="S1286" s="82"/>
      <c r="T1286" s="82"/>
    </row>
    <row r="1287" spans="1:20" s="148" customFormat="1" ht="43.5" customHeight="1">
      <c r="A1287" s="59"/>
      <c r="B1287" s="59"/>
      <c r="C1287" s="75"/>
      <c r="D1287" s="239"/>
      <c r="E1287" s="175"/>
      <c r="F1287" s="175"/>
      <c r="G1287" s="175"/>
      <c r="H1287" s="192"/>
      <c r="I1287" s="174"/>
      <c r="J1287" s="174"/>
      <c r="K1287" s="174"/>
      <c r="L1287" s="174"/>
      <c r="M1287" s="174"/>
      <c r="N1287" s="174"/>
      <c r="O1287" s="174"/>
      <c r="P1287" s="174"/>
      <c r="Q1287" s="128"/>
      <c r="R1287" s="82"/>
      <c r="S1287" s="82"/>
      <c r="T1287" s="82"/>
    </row>
    <row r="1288" spans="1:20" s="148" customFormat="1" ht="24.75" customHeight="1">
      <c r="A1288" s="59"/>
      <c r="B1288" s="59"/>
      <c r="C1288" s="75"/>
      <c r="D1288" s="239"/>
      <c r="E1288" s="175"/>
      <c r="F1288" s="175"/>
      <c r="G1288" s="175"/>
      <c r="H1288" s="192"/>
      <c r="I1288" s="174"/>
      <c r="J1288" s="174"/>
      <c r="K1288" s="174"/>
      <c r="L1288" s="174"/>
      <c r="M1288" s="174"/>
      <c r="N1288" s="174"/>
      <c r="O1288" s="174"/>
      <c r="P1288" s="174"/>
      <c r="Q1288" s="127"/>
      <c r="R1288" s="82"/>
      <c r="S1288" s="82"/>
      <c r="T1288" s="82"/>
    </row>
    <row r="1289" spans="1:20" s="148" customFormat="1" ht="43.5" customHeight="1">
      <c r="A1289" s="59"/>
      <c r="B1289" s="59"/>
      <c r="C1289" s="75"/>
      <c r="D1289" s="239"/>
      <c r="E1289" s="175"/>
      <c r="F1289" s="175"/>
      <c r="G1289" s="175"/>
      <c r="H1289" s="192"/>
      <c r="I1289" s="174"/>
      <c r="J1289" s="174"/>
      <c r="K1289" s="174"/>
      <c r="L1289" s="174"/>
      <c r="M1289" s="174"/>
      <c r="N1289" s="174"/>
      <c r="O1289" s="174"/>
      <c r="P1289" s="174"/>
      <c r="Q1289" s="127"/>
      <c r="R1289" s="82"/>
      <c r="S1289" s="82"/>
      <c r="T1289" s="82"/>
    </row>
    <row r="1290" spans="1:20" s="148" customFormat="1" ht="24.75" customHeight="1">
      <c r="A1290" s="59"/>
      <c r="B1290" s="59"/>
      <c r="C1290" s="75"/>
      <c r="D1290" s="239"/>
      <c r="E1290" s="175"/>
      <c r="F1290" s="175"/>
      <c r="G1290" s="175"/>
      <c r="H1290" s="192"/>
      <c r="I1290" s="174"/>
      <c r="J1290" s="174"/>
      <c r="K1290" s="174"/>
      <c r="L1290" s="174"/>
      <c r="M1290" s="174"/>
      <c r="N1290" s="174"/>
      <c r="O1290" s="174"/>
      <c r="P1290" s="174"/>
      <c r="Q1290" s="128"/>
      <c r="R1290" s="82"/>
      <c r="S1290" s="82"/>
      <c r="T1290" s="82"/>
    </row>
    <row r="1291" spans="1:20" s="148" customFormat="1" ht="24.75" customHeight="1">
      <c r="A1291" s="59"/>
      <c r="B1291" s="59"/>
      <c r="C1291" s="75"/>
      <c r="D1291" s="239"/>
      <c r="E1291" s="175"/>
      <c r="F1291" s="175"/>
      <c r="G1291" s="175"/>
      <c r="H1291" s="192"/>
      <c r="I1291" s="174"/>
      <c r="J1291" s="174"/>
      <c r="K1291" s="174"/>
      <c r="L1291" s="174"/>
      <c r="M1291" s="174"/>
      <c r="N1291" s="174"/>
      <c r="O1291" s="174"/>
      <c r="P1291" s="174"/>
      <c r="Q1291" s="128"/>
      <c r="R1291" s="82"/>
      <c r="S1291" s="82"/>
      <c r="T1291" s="82"/>
    </row>
    <row r="1292" spans="1:20" s="148" customFormat="1" ht="24.75" customHeight="1">
      <c r="A1292" s="59"/>
      <c r="B1292" s="59"/>
      <c r="C1292" s="75"/>
      <c r="D1292" s="239"/>
      <c r="E1292" s="175"/>
      <c r="F1292" s="175"/>
      <c r="G1292" s="175"/>
      <c r="H1292" s="192"/>
      <c r="I1292" s="174"/>
      <c r="J1292" s="174"/>
      <c r="K1292" s="174"/>
      <c r="L1292" s="174"/>
      <c r="M1292" s="174"/>
      <c r="N1292" s="174"/>
      <c r="O1292" s="174"/>
      <c r="P1292" s="174"/>
      <c r="Q1292" s="128"/>
      <c r="R1292" s="82"/>
      <c r="S1292" s="82"/>
      <c r="T1292" s="82"/>
    </row>
    <row r="1293" spans="1:20" s="148" customFormat="1" ht="24.75" customHeight="1">
      <c r="A1293" s="59"/>
      <c r="B1293" s="59"/>
      <c r="C1293" s="75"/>
      <c r="D1293" s="239"/>
      <c r="E1293" s="175"/>
      <c r="F1293" s="175"/>
      <c r="G1293" s="175"/>
      <c r="H1293" s="192"/>
      <c r="I1293" s="174"/>
      <c r="J1293" s="174"/>
      <c r="K1293" s="174"/>
      <c r="L1293" s="174"/>
      <c r="M1293" s="174"/>
      <c r="N1293" s="174"/>
      <c r="O1293" s="174"/>
      <c r="P1293" s="174"/>
      <c r="Q1293" s="128"/>
      <c r="R1293" s="82"/>
      <c r="S1293" s="82"/>
      <c r="T1293" s="82"/>
    </row>
    <row r="1294" spans="1:20" s="148" customFormat="1" ht="24.75" customHeight="1">
      <c r="A1294" s="59"/>
      <c r="B1294" s="59"/>
      <c r="C1294" s="75"/>
      <c r="D1294" s="239"/>
      <c r="E1294" s="175"/>
      <c r="F1294" s="175"/>
      <c r="G1294" s="175"/>
      <c r="H1294" s="192"/>
      <c r="I1294" s="174"/>
      <c r="J1294" s="174"/>
      <c r="K1294" s="174"/>
      <c r="L1294" s="174"/>
      <c r="M1294" s="174"/>
      <c r="N1294" s="174"/>
      <c r="O1294" s="174"/>
      <c r="P1294" s="174"/>
      <c r="Q1294" s="128"/>
      <c r="R1294" s="82"/>
      <c r="S1294" s="82"/>
      <c r="T1294" s="82"/>
    </row>
    <row r="1295" spans="1:20" s="148" customFormat="1" ht="24.75" customHeight="1">
      <c r="A1295" s="59"/>
      <c r="B1295" s="59"/>
      <c r="C1295" s="75"/>
      <c r="D1295" s="239"/>
      <c r="E1295" s="175"/>
      <c r="F1295" s="175"/>
      <c r="G1295" s="175"/>
      <c r="H1295" s="192"/>
      <c r="I1295" s="174"/>
      <c r="J1295" s="174"/>
      <c r="K1295" s="174"/>
      <c r="L1295" s="174"/>
      <c r="M1295" s="174"/>
      <c r="N1295" s="174"/>
      <c r="O1295" s="174"/>
      <c r="P1295" s="174"/>
      <c r="Q1295" s="128"/>
      <c r="R1295" s="82"/>
      <c r="S1295" s="82"/>
      <c r="T1295" s="82"/>
    </row>
    <row r="1296" spans="1:20" s="148" customFormat="1" ht="24.75" customHeight="1">
      <c r="A1296" s="59"/>
      <c r="B1296" s="59"/>
      <c r="C1296" s="75"/>
      <c r="D1296" s="239"/>
      <c r="E1296" s="175"/>
      <c r="F1296" s="175"/>
      <c r="G1296" s="175"/>
      <c r="H1296" s="192"/>
      <c r="I1296" s="174"/>
      <c r="J1296" s="174"/>
      <c r="K1296" s="174"/>
      <c r="L1296" s="174"/>
      <c r="M1296" s="174"/>
      <c r="N1296" s="174"/>
      <c r="O1296" s="174"/>
      <c r="P1296" s="174"/>
      <c r="Q1296" s="128"/>
      <c r="R1296" s="82"/>
      <c r="S1296" s="82"/>
      <c r="T1296" s="82"/>
    </row>
    <row r="1297" spans="1:20" s="148" customFormat="1" ht="24.75" customHeight="1">
      <c r="A1297" s="59"/>
      <c r="B1297" s="59"/>
      <c r="C1297" s="75"/>
      <c r="D1297" s="239"/>
      <c r="E1297" s="175"/>
      <c r="F1297" s="175"/>
      <c r="G1297" s="175"/>
      <c r="H1297" s="192"/>
      <c r="I1297" s="174"/>
      <c r="J1297" s="174"/>
      <c r="K1297" s="174"/>
      <c r="L1297" s="174"/>
      <c r="M1297" s="174"/>
      <c r="N1297" s="174"/>
      <c r="O1297" s="174"/>
      <c r="P1297" s="174"/>
      <c r="Q1297" s="127"/>
      <c r="R1297" s="82"/>
      <c r="S1297" s="82"/>
      <c r="T1297" s="82"/>
    </row>
    <row r="1298" spans="1:37" s="148" customFormat="1" ht="24.75" customHeight="1">
      <c r="A1298" s="59"/>
      <c r="B1298" s="59"/>
      <c r="C1298" s="75"/>
      <c r="D1298" s="239"/>
      <c r="E1298" s="175"/>
      <c r="F1298" s="175"/>
      <c r="G1298" s="175"/>
      <c r="H1298" s="192"/>
      <c r="I1298" s="174"/>
      <c r="J1298" s="174"/>
      <c r="K1298" s="174"/>
      <c r="L1298" s="174"/>
      <c r="M1298" s="174"/>
      <c r="N1298" s="174"/>
      <c r="O1298" s="174"/>
      <c r="P1298" s="174"/>
      <c r="Q1298" s="108"/>
      <c r="R1298" s="82"/>
      <c r="S1298" s="82"/>
      <c r="T1298" s="82"/>
      <c r="AI1298" s="99"/>
      <c r="AJ1298" s="150"/>
      <c r="AK1298" s="151"/>
    </row>
    <row r="1299" spans="1:37" s="148" customFormat="1" ht="24.75" customHeight="1">
      <c r="A1299" s="59"/>
      <c r="B1299" s="59"/>
      <c r="C1299" s="75"/>
      <c r="D1299" s="239"/>
      <c r="E1299" s="175"/>
      <c r="F1299" s="175"/>
      <c r="G1299" s="175"/>
      <c r="H1299" s="192"/>
      <c r="I1299" s="174"/>
      <c r="J1299" s="174"/>
      <c r="K1299" s="174"/>
      <c r="L1299" s="174"/>
      <c r="M1299" s="174"/>
      <c r="N1299" s="174"/>
      <c r="O1299" s="174"/>
      <c r="P1299" s="174"/>
      <c r="Q1299" s="108"/>
      <c r="R1299" s="82"/>
      <c r="S1299" s="82"/>
      <c r="T1299" s="82"/>
      <c r="AI1299" s="103"/>
      <c r="AJ1299" s="105"/>
      <c r="AK1299" s="104"/>
    </row>
    <row r="1300" spans="1:37" s="148" customFormat="1" ht="24.75" customHeight="1">
      <c r="A1300" s="59"/>
      <c r="B1300" s="59"/>
      <c r="C1300" s="75"/>
      <c r="D1300" s="239"/>
      <c r="E1300" s="175"/>
      <c r="F1300" s="175"/>
      <c r="G1300" s="175"/>
      <c r="H1300" s="192"/>
      <c r="I1300" s="174"/>
      <c r="J1300" s="174"/>
      <c r="K1300" s="174"/>
      <c r="L1300" s="174"/>
      <c r="M1300" s="174"/>
      <c r="N1300" s="174"/>
      <c r="O1300" s="174"/>
      <c r="P1300" s="174"/>
      <c r="Q1300" s="108"/>
      <c r="R1300" s="82"/>
      <c r="S1300" s="82"/>
      <c r="T1300" s="82"/>
      <c r="AI1300" s="103"/>
      <c r="AJ1300" s="105"/>
      <c r="AK1300" s="98"/>
    </row>
    <row r="1301" spans="1:37" s="148" customFormat="1" ht="24.75" customHeight="1">
      <c r="A1301" s="59"/>
      <c r="B1301" s="59"/>
      <c r="C1301" s="75"/>
      <c r="D1301" s="239"/>
      <c r="E1301" s="175"/>
      <c r="F1301" s="175"/>
      <c r="G1301" s="175"/>
      <c r="H1301" s="192"/>
      <c r="I1301" s="174"/>
      <c r="J1301" s="174"/>
      <c r="K1301" s="174"/>
      <c r="L1301" s="174"/>
      <c r="M1301" s="174"/>
      <c r="N1301" s="174"/>
      <c r="O1301" s="174"/>
      <c r="P1301" s="174"/>
      <c r="Q1301" s="108"/>
      <c r="R1301" s="82"/>
      <c r="S1301" s="82"/>
      <c r="T1301" s="82"/>
      <c r="AI1301" s="103"/>
      <c r="AJ1301" s="105"/>
      <c r="AK1301" s="98"/>
    </row>
    <row r="1302" spans="1:37" s="148" customFormat="1" ht="24.75" customHeight="1">
      <c r="A1302" s="59"/>
      <c r="B1302" s="59"/>
      <c r="C1302" s="75"/>
      <c r="D1302" s="239"/>
      <c r="E1302" s="175"/>
      <c r="F1302" s="175"/>
      <c r="G1302" s="175"/>
      <c r="H1302" s="192"/>
      <c r="I1302" s="174"/>
      <c r="J1302" s="174"/>
      <c r="K1302" s="174"/>
      <c r="L1302" s="174"/>
      <c r="M1302" s="174"/>
      <c r="N1302" s="174"/>
      <c r="O1302" s="174"/>
      <c r="P1302" s="174"/>
      <c r="Q1302" s="108"/>
      <c r="R1302" s="82"/>
      <c r="S1302" s="82"/>
      <c r="T1302" s="82"/>
      <c r="AI1302" s="103"/>
      <c r="AJ1302" s="105"/>
      <c r="AK1302" s="98"/>
    </row>
    <row r="1303" spans="1:37" s="148" customFormat="1" ht="24.75" customHeight="1">
      <c r="A1303" s="59"/>
      <c r="B1303" s="59"/>
      <c r="C1303" s="75"/>
      <c r="D1303" s="239"/>
      <c r="E1303" s="175"/>
      <c r="F1303" s="175"/>
      <c r="G1303" s="175"/>
      <c r="H1303" s="192"/>
      <c r="I1303" s="174"/>
      <c r="J1303" s="174"/>
      <c r="K1303" s="174"/>
      <c r="L1303" s="174"/>
      <c r="M1303" s="174"/>
      <c r="N1303" s="174"/>
      <c r="O1303" s="174"/>
      <c r="P1303" s="174"/>
      <c r="Q1303" s="126"/>
      <c r="R1303" s="82"/>
      <c r="S1303" s="82"/>
      <c r="T1303" s="82"/>
      <c r="AI1303" s="103"/>
      <c r="AJ1303" s="105"/>
      <c r="AK1303" s="98"/>
    </row>
    <row r="1304" spans="1:37" s="148" customFormat="1" ht="59.25" customHeight="1">
      <c r="A1304" s="59"/>
      <c r="B1304" s="59"/>
      <c r="C1304" s="75"/>
      <c r="D1304" s="239"/>
      <c r="E1304" s="175"/>
      <c r="F1304" s="175"/>
      <c r="G1304" s="175"/>
      <c r="H1304" s="192"/>
      <c r="I1304" s="174"/>
      <c r="J1304" s="174"/>
      <c r="K1304" s="174"/>
      <c r="L1304" s="174"/>
      <c r="M1304" s="174"/>
      <c r="N1304" s="174"/>
      <c r="O1304" s="174"/>
      <c r="P1304" s="174"/>
      <c r="Q1304" s="126"/>
      <c r="R1304" s="82"/>
      <c r="S1304" s="82"/>
      <c r="T1304" s="82"/>
      <c r="AI1304" s="103"/>
      <c r="AJ1304" s="105"/>
      <c r="AK1304" s="98"/>
    </row>
    <row r="1305" spans="1:37" s="148" customFormat="1" ht="24.75" customHeight="1">
      <c r="A1305" s="59"/>
      <c r="B1305" s="59"/>
      <c r="C1305" s="75"/>
      <c r="D1305" s="239"/>
      <c r="E1305" s="175"/>
      <c r="F1305" s="175"/>
      <c r="G1305" s="175"/>
      <c r="H1305" s="192"/>
      <c r="I1305" s="174"/>
      <c r="J1305" s="174"/>
      <c r="K1305" s="174"/>
      <c r="L1305" s="174"/>
      <c r="M1305" s="174"/>
      <c r="N1305" s="174"/>
      <c r="O1305" s="174"/>
      <c r="P1305" s="174"/>
      <c r="Q1305" s="126"/>
      <c r="R1305" s="82"/>
      <c r="S1305" s="82"/>
      <c r="T1305" s="82"/>
      <c r="AI1305" s="153"/>
      <c r="AJ1305" s="154"/>
      <c r="AK1305" s="37"/>
    </row>
    <row r="1306" spans="1:37" s="148" customFormat="1" ht="24.75" customHeight="1">
      <c r="A1306" s="59"/>
      <c r="B1306" s="59"/>
      <c r="C1306" s="75"/>
      <c r="D1306" s="239"/>
      <c r="E1306" s="175"/>
      <c r="F1306" s="175"/>
      <c r="G1306" s="175"/>
      <c r="H1306" s="192"/>
      <c r="I1306" s="174"/>
      <c r="J1306" s="174"/>
      <c r="K1306" s="174"/>
      <c r="L1306" s="174"/>
      <c r="M1306" s="174"/>
      <c r="N1306" s="174"/>
      <c r="O1306" s="174"/>
      <c r="P1306" s="174"/>
      <c r="Q1306" s="108"/>
      <c r="R1306" s="82"/>
      <c r="S1306" s="82"/>
      <c r="T1306" s="41"/>
      <c r="AI1306" s="153"/>
      <c r="AJ1306" s="154"/>
      <c r="AK1306" s="156"/>
    </row>
    <row r="1307" spans="1:20" s="148" customFormat="1" ht="24.75" customHeight="1">
      <c r="A1307" s="59"/>
      <c r="B1307" s="59"/>
      <c r="C1307" s="75"/>
      <c r="D1307" s="239"/>
      <c r="E1307" s="175"/>
      <c r="F1307" s="175"/>
      <c r="G1307" s="175"/>
      <c r="H1307" s="192"/>
      <c r="I1307" s="174"/>
      <c r="J1307" s="174"/>
      <c r="K1307" s="174"/>
      <c r="L1307" s="174"/>
      <c r="M1307" s="174"/>
      <c r="N1307" s="174"/>
      <c r="O1307" s="174"/>
      <c r="P1307" s="174"/>
      <c r="Q1307" s="108"/>
      <c r="R1307" s="82"/>
      <c r="S1307" s="82"/>
      <c r="T1307" s="82"/>
    </row>
    <row r="1308" spans="1:20" s="148" customFormat="1" ht="24.75" customHeight="1">
      <c r="A1308" s="59"/>
      <c r="B1308" s="59"/>
      <c r="C1308" s="75"/>
      <c r="D1308" s="239"/>
      <c r="E1308" s="175"/>
      <c r="F1308" s="175"/>
      <c r="G1308" s="175"/>
      <c r="H1308" s="192"/>
      <c r="I1308" s="174"/>
      <c r="J1308" s="174"/>
      <c r="K1308" s="174"/>
      <c r="L1308" s="174"/>
      <c r="M1308" s="174"/>
      <c r="N1308" s="174"/>
      <c r="O1308" s="174"/>
      <c r="P1308" s="174"/>
      <c r="Q1308" s="108"/>
      <c r="R1308" s="82"/>
      <c r="S1308" s="82"/>
      <c r="T1308" s="82"/>
    </row>
    <row r="1309" spans="1:20" s="148" customFormat="1" ht="43.5" customHeight="1">
      <c r="A1309" s="59"/>
      <c r="B1309" s="59"/>
      <c r="C1309" s="75"/>
      <c r="D1309" s="239"/>
      <c r="E1309" s="175"/>
      <c r="F1309" s="175"/>
      <c r="G1309" s="175"/>
      <c r="H1309" s="192"/>
      <c r="I1309" s="174"/>
      <c r="J1309" s="174"/>
      <c r="K1309" s="174"/>
      <c r="L1309" s="174"/>
      <c r="M1309" s="174"/>
      <c r="N1309" s="174"/>
      <c r="O1309" s="174"/>
      <c r="P1309" s="174"/>
      <c r="Q1309" s="108"/>
      <c r="R1309" s="82"/>
      <c r="S1309" s="82"/>
      <c r="T1309" s="82"/>
    </row>
    <row r="1310" spans="1:20" s="148" customFormat="1" ht="24.75" customHeight="1">
      <c r="A1310" s="59"/>
      <c r="B1310" s="59"/>
      <c r="C1310" s="75"/>
      <c r="D1310" s="239"/>
      <c r="E1310" s="175"/>
      <c r="F1310" s="175"/>
      <c r="G1310" s="175"/>
      <c r="H1310" s="192"/>
      <c r="I1310" s="174"/>
      <c r="J1310" s="174"/>
      <c r="K1310" s="174"/>
      <c r="L1310" s="174"/>
      <c r="M1310" s="174"/>
      <c r="N1310" s="174"/>
      <c r="O1310" s="174"/>
      <c r="P1310" s="174"/>
      <c r="Q1310" s="108"/>
      <c r="R1310" s="82"/>
      <c r="S1310" s="82"/>
      <c r="T1310" s="82"/>
    </row>
    <row r="1311" spans="1:20" s="148" customFormat="1" ht="24.75" customHeight="1">
      <c r="A1311" s="59"/>
      <c r="B1311" s="59"/>
      <c r="C1311" s="75"/>
      <c r="D1311" s="239"/>
      <c r="E1311" s="175"/>
      <c r="F1311" s="175"/>
      <c r="G1311" s="175"/>
      <c r="H1311" s="192"/>
      <c r="I1311" s="174"/>
      <c r="J1311" s="174"/>
      <c r="K1311" s="174"/>
      <c r="L1311" s="174"/>
      <c r="M1311" s="174"/>
      <c r="N1311" s="174"/>
      <c r="O1311" s="174"/>
      <c r="P1311" s="174"/>
      <c r="Q1311" s="108"/>
      <c r="R1311" s="82"/>
      <c r="S1311" s="82"/>
      <c r="T1311" s="82"/>
    </row>
    <row r="1312" spans="1:20" s="148" customFormat="1" ht="24.75" customHeight="1">
      <c r="A1312" s="59"/>
      <c r="B1312" s="59"/>
      <c r="C1312" s="75"/>
      <c r="D1312" s="239"/>
      <c r="E1312" s="175"/>
      <c r="F1312" s="175"/>
      <c r="G1312" s="175"/>
      <c r="H1312" s="192"/>
      <c r="I1312" s="174"/>
      <c r="J1312" s="174"/>
      <c r="K1312" s="174"/>
      <c r="L1312" s="174"/>
      <c r="M1312" s="174"/>
      <c r="N1312" s="174"/>
      <c r="O1312" s="174"/>
      <c r="P1312" s="174"/>
      <c r="Q1312" s="108"/>
      <c r="R1312" s="82"/>
      <c r="S1312" s="82"/>
      <c r="T1312" s="82"/>
    </row>
    <row r="1313" spans="1:29" s="148" customFormat="1" ht="24.75" customHeight="1">
      <c r="A1313" s="59"/>
      <c r="B1313" s="59"/>
      <c r="C1313" s="75"/>
      <c r="D1313" s="239"/>
      <c r="E1313" s="175"/>
      <c r="F1313" s="175"/>
      <c r="G1313" s="175"/>
      <c r="H1313" s="192"/>
      <c r="I1313" s="174"/>
      <c r="J1313" s="174"/>
      <c r="K1313" s="174"/>
      <c r="L1313" s="174"/>
      <c r="M1313" s="174"/>
      <c r="N1313" s="174"/>
      <c r="O1313" s="174"/>
      <c r="P1313" s="174"/>
      <c r="Q1313" s="108"/>
      <c r="R1313" s="82"/>
      <c r="S1313" s="82"/>
      <c r="T1313" s="82"/>
      <c r="AC1313" s="32"/>
    </row>
    <row r="1314" spans="1:20" s="148" customFormat="1" ht="24.75" customHeight="1">
      <c r="A1314" s="59"/>
      <c r="B1314" s="59"/>
      <c r="C1314" s="75"/>
      <c r="D1314" s="239"/>
      <c r="E1314" s="175"/>
      <c r="F1314" s="175"/>
      <c r="G1314" s="175"/>
      <c r="H1314" s="192"/>
      <c r="I1314" s="174"/>
      <c r="J1314" s="174"/>
      <c r="K1314" s="174"/>
      <c r="L1314" s="174"/>
      <c r="M1314" s="174"/>
      <c r="N1314" s="174"/>
      <c r="O1314" s="174"/>
      <c r="P1314" s="174"/>
      <c r="Q1314" s="108"/>
      <c r="R1314" s="82"/>
      <c r="S1314" s="82"/>
      <c r="T1314" s="82"/>
    </row>
    <row r="1315" spans="1:20" s="148" customFormat="1" ht="24.75" customHeight="1">
      <c r="A1315" s="59"/>
      <c r="B1315" s="59"/>
      <c r="C1315" s="75"/>
      <c r="D1315" s="239"/>
      <c r="E1315" s="175"/>
      <c r="F1315" s="175"/>
      <c r="G1315" s="175"/>
      <c r="H1315" s="192"/>
      <c r="I1315" s="174"/>
      <c r="J1315" s="174"/>
      <c r="K1315" s="174"/>
      <c r="L1315" s="174"/>
      <c r="M1315" s="174"/>
      <c r="N1315" s="174"/>
      <c r="O1315" s="174"/>
      <c r="P1315" s="174"/>
      <c r="Q1315" s="108"/>
      <c r="R1315" s="82"/>
      <c r="S1315" s="82"/>
      <c r="T1315" s="82"/>
    </row>
    <row r="1316" spans="1:20" s="148" customFormat="1" ht="24.75" customHeight="1">
      <c r="A1316" s="59"/>
      <c r="B1316" s="59"/>
      <c r="C1316" s="75"/>
      <c r="D1316" s="239"/>
      <c r="E1316" s="175"/>
      <c r="F1316" s="175"/>
      <c r="G1316" s="175"/>
      <c r="H1316" s="192"/>
      <c r="I1316" s="174"/>
      <c r="J1316" s="174"/>
      <c r="K1316" s="174"/>
      <c r="L1316" s="174"/>
      <c r="M1316" s="174"/>
      <c r="N1316" s="174"/>
      <c r="O1316" s="174"/>
      <c r="P1316" s="174"/>
      <c r="Q1316" s="108"/>
      <c r="R1316" s="82"/>
      <c r="S1316" s="82"/>
      <c r="T1316" s="82"/>
    </row>
    <row r="1317" spans="1:20" s="148" customFormat="1" ht="24.75" customHeight="1">
      <c r="A1317" s="59"/>
      <c r="B1317" s="59"/>
      <c r="C1317" s="75"/>
      <c r="D1317" s="239"/>
      <c r="E1317" s="175"/>
      <c r="F1317" s="175"/>
      <c r="G1317" s="175"/>
      <c r="H1317" s="192"/>
      <c r="I1317" s="174"/>
      <c r="J1317" s="174"/>
      <c r="K1317" s="174"/>
      <c r="L1317" s="174"/>
      <c r="M1317" s="174"/>
      <c r="N1317" s="174"/>
      <c r="O1317" s="174"/>
      <c r="P1317" s="174"/>
      <c r="Q1317" s="108"/>
      <c r="R1317" s="82"/>
      <c r="S1317" s="82"/>
      <c r="T1317" s="82"/>
    </row>
    <row r="1318" spans="1:20" s="148" customFormat="1" ht="24.75" customHeight="1">
      <c r="A1318" s="59"/>
      <c r="B1318" s="59"/>
      <c r="C1318" s="75"/>
      <c r="D1318" s="239"/>
      <c r="E1318" s="175"/>
      <c r="F1318" s="175"/>
      <c r="G1318" s="175"/>
      <c r="H1318" s="192"/>
      <c r="I1318" s="174"/>
      <c r="J1318" s="174"/>
      <c r="K1318" s="174"/>
      <c r="L1318" s="174"/>
      <c r="M1318" s="174"/>
      <c r="N1318" s="174"/>
      <c r="O1318" s="174"/>
      <c r="P1318" s="174"/>
      <c r="Q1318" s="108"/>
      <c r="R1318" s="82"/>
      <c r="S1318" s="82"/>
      <c r="T1318" s="82"/>
    </row>
    <row r="1319" spans="1:20" s="148" customFormat="1" ht="24.75" customHeight="1">
      <c r="A1319" s="59"/>
      <c r="B1319" s="59"/>
      <c r="C1319" s="75"/>
      <c r="D1319" s="239"/>
      <c r="E1319" s="175"/>
      <c r="F1319" s="175"/>
      <c r="G1319" s="175"/>
      <c r="H1319" s="192"/>
      <c r="I1319" s="174"/>
      <c r="J1319" s="174"/>
      <c r="K1319" s="174"/>
      <c r="L1319" s="174"/>
      <c r="M1319" s="174"/>
      <c r="N1319" s="174"/>
      <c r="O1319" s="174"/>
      <c r="P1319" s="174"/>
      <c r="Q1319" s="108"/>
      <c r="R1319" s="82"/>
      <c r="S1319" s="82"/>
      <c r="T1319" s="82"/>
    </row>
    <row r="1320" spans="1:20" s="148" customFormat="1" ht="43.5" customHeight="1">
      <c r="A1320" s="59"/>
      <c r="B1320" s="59"/>
      <c r="C1320" s="75"/>
      <c r="D1320" s="239"/>
      <c r="E1320" s="175"/>
      <c r="F1320" s="175"/>
      <c r="G1320" s="175"/>
      <c r="H1320" s="192"/>
      <c r="I1320" s="174"/>
      <c r="J1320" s="174"/>
      <c r="K1320" s="174"/>
      <c r="L1320" s="174"/>
      <c r="M1320" s="174"/>
      <c r="N1320" s="174"/>
      <c r="O1320" s="174"/>
      <c r="P1320" s="174"/>
      <c r="Q1320" s="108"/>
      <c r="R1320" s="82"/>
      <c r="S1320" s="82"/>
      <c r="T1320" s="82"/>
    </row>
    <row r="1321" spans="1:20" s="148" customFormat="1" ht="24.75" customHeight="1">
      <c r="A1321" s="59"/>
      <c r="B1321" s="59"/>
      <c r="C1321" s="75"/>
      <c r="D1321" s="239"/>
      <c r="E1321" s="175"/>
      <c r="F1321" s="175"/>
      <c r="G1321" s="175"/>
      <c r="H1321" s="192"/>
      <c r="I1321" s="174"/>
      <c r="J1321" s="174"/>
      <c r="K1321" s="174"/>
      <c r="L1321" s="174"/>
      <c r="M1321" s="174"/>
      <c r="N1321" s="174"/>
      <c r="O1321" s="174"/>
      <c r="P1321" s="174"/>
      <c r="Q1321" s="108"/>
      <c r="R1321" s="82"/>
      <c r="S1321" s="82"/>
      <c r="T1321" s="82"/>
    </row>
    <row r="1322" spans="1:20" s="148" customFormat="1" ht="24.75" customHeight="1">
      <c r="A1322" s="59"/>
      <c r="B1322" s="59"/>
      <c r="C1322" s="75"/>
      <c r="D1322" s="239"/>
      <c r="E1322" s="175"/>
      <c r="F1322" s="175"/>
      <c r="G1322" s="175"/>
      <c r="H1322" s="192"/>
      <c r="I1322" s="174"/>
      <c r="J1322" s="174"/>
      <c r="K1322" s="174"/>
      <c r="L1322" s="174"/>
      <c r="M1322" s="174"/>
      <c r="N1322" s="174"/>
      <c r="O1322" s="174"/>
      <c r="P1322" s="174"/>
      <c r="Q1322" s="108"/>
      <c r="R1322" s="82"/>
      <c r="S1322" s="82"/>
      <c r="T1322" s="82"/>
    </row>
    <row r="1323" spans="1:42" s="181" customFormat="1" ht="24.75" customHeight="1">
      <c r="A1323" s="59"/>
      <c r="B1323" s="59"/>
      <c r="C1323" s="75"/>
      <c r="D1323" s="239"/>
      <c r="E1323" s="175"/>
      <c r="F1323" s="175"/>
      <c r="G1323" s="175"/>
      <c r="H1323" s="192"/>
      <c r="I1323" s="174"/>
      <c r="J1323" s="174"/>
      <c r="K1323" s="174"/>
      <c r="L1323" s="174"/>
      <c r="M1323" s="174"/>
      <c r="N1323" s="174"/>
      <c r="O1323" s="174"/>
      <c r="P1323" s="174"/>
      <c r="Q1323" s="108"/>
      <c r="R1323" s="82"/>
      <c r="S1323" s="82"/>
      <c r="T1323" s="82"/>
      <c r="U1323" s="148"/>
      <c r="V1323" s="148"/>
      <c r="W1323" s="148"/>
      <c r="X1323" s="148"/>
      <c r="Y1323" s="148"/>
      <c r="Z1323" s="148"/>
      <c r="AA1323" s="148"/>
      <c r="AB1323" s="148"/>
      <c r="AC1323" s="148"/>
      <c r="AD1323" s="148"/>
      <c r="AE1323" s="148"/>
      <c r="AF1323" s="148"/>
      <c r="AG1323" s="148"/>
      <c r="AH1323" s="148"/>
      <c r="AI1323" s="148"/>
      <c r="AJ1323" s="148"/>
      <c r="AK1323" s="148"/>
      <c r="AL1323" s="148"/>
      <c r="AM1323" s="148"/>
      <c r="AN1323" s="148"/>
      <c r="AO1323" s="148"/>
      <c r="AP1323" s="148"/>
    </row>
    <row r="1324" spans="1:20" s="148" customFormat="1" ht="24.75" customHeight="1">
      <c r="A1324" s="59"/>
      <c r="B1324" s="59"/>
      <c r="C1324" s="75"/>
      <c r="D1324" s="239"/>
      <c r="E1324" s="175"/>
      <c r="F1324" s="175"/>
      <c r="G1324" s="175"/>
      <c r="H1324" s="192"/>
      <c r="I1324" s="174"/>
      <c r="J1324" s="174"/>
      <c r="K1324" s="174"/>
      <c r="L1324" s="174"/>
      <c r="M1324" s="174"/>
      <c r="N1324" s="174"/>
      <c r="O1324" s="174"/>
      <c r="P1324" s="174"/>
      <c r="Q1324" s="108"/>
      <c r="R1324" s="82"/>
      <c r="S1324" s="82"/>
      <c r="T1324" s="82"/>
    </row>
    <row r="1325" spans="1:20" s="148" customFormat="1" ht="24.75" customHeight="1">
      <c r="A1325" s="59"/>
      <c r="B1325" s="59"/>
      <c r="C1325" s="75"/>
      <c r="D1325" s="239"/>
      <c r="E1325" s="175"/>
      <c r="F1325" s="175"/>
      <c r="G1325" s="175"/>
      <c r="H1325" s="192"/>
      <c r="I1325" s="174"/>
      <c r="J1325" s="174"/>
      <c r="K1325" s="174"/>
      <c r="L1325" s="174"/>
      <c r="M1325" s="174"/>
      <c r="N1325" s="174"/>
      <c r="O1325" s="174"/>
      <c r="P1325" s="174"/>
      <c r="Q1325" s="108"/>
      <c r="R1325" s="82"/>
      <c r="S1325" s="82"/>
      <c r="T1325" s="82"/>
    </row>
    <row r="1326" spans="1:20" s="148" customFormat="1" ht="24.75" customHeight="1">
      <c r="A1326" s="59"/>
      <c r="B1326" s="59"/>
      <c r="C1326" s="75"/>
      <c r="D1326" s="239"/>
      <c r="E1326" s="175"/>
      <c r="F1326" s="175"/>
      <c r="G1326" s="175"/>
      <c r="H1326" s="192"/>
      <c r="I1326" s="174"/>
      <c r="J1326" s="174"/>
      <c r="K1326" s="174"/>
      <c r="L1326" s="174"/>
      <c r="M1326" s="174"/>
      <c r="N1326" s="174"/>
      <c r="O1326" s="174"/>
      <c r="P1326" s="174"/>
      <c r="Q1326" s="108"/>
      <c r="R1326" s="82"/>
      <c r="S1326" s="82"/>
      <c r="T1326" s="82"/>
    </row>
    <row r="1327" spans="1:20" s="148" customFormat="1" ht="24.75" customHeight="1">
      <c r="A1327" s="59"/>
      <c r="B1327" s="59"/>
      <c r="C1327" s="75"/>
      <c r="D1327" s="239"/>
      <c r="E1327" s="175"/>
      <c r="F1327" s="175"/>
      <c r="G1327" s="175"/>
      <c r="H1327" s="192"/>
      <c r="I1327" s="174"/>
      <c r="J1327" s="174"/>
      <c r="K1327" s="174"/>
      <c r="L1327" s="174"/>
      <c r="M1327" s="174"/>
      <c r="N1327" s="174"/>
      <c r="O1327" s="174"/>
      <c r="P1327" s="174"/>
      <c r="Q1327" s="108"/>
      <c r="R1327" s="82"/>
      <c r="S1327" s="82"/>
      <c r="T1327" s="82"/>
    </row>
    <row r="1328" spans="1:20" s="148" customFormat="1" ht="43.5" customHeight="1">
      <c r="A1328" s="59"/>
      <c r="B1328" s="59"/>
      <c r="C1328" s="75"/>
      <c r="D1328" s="239"/>
      <c r="E1328" s="175"/>
      <c r="F1328" s="175"/>
      <c r="G1328" s="175"/>
      <c r="H1328" s="192"/>
      <c r="I1328" s="174"/>
      <c r="J1328" s="174"/>
      <c r="K1328" s="174"/>
      <c r="L1328" s="174"/>
      <c r="M1328" s="174"/>
      <c r="N1328" s="174"/>
      <c r="O1328" s="174"/>
      <c r="P1328" s="174"/>
      <c r="Q1328" s="108"/>
      <c r="R1328" s="82"/>
      <c r="S1328" s="82"/>
      <c r="T1328" s="82"/>
    </row>
    <row r="1329" spans="1:20" s="148" customFormat="1" ht="43.5" customHeight="1">
      <c r="A1329" s="59"/>
      <c r="B1329" s="59"/>
      <c r="C1329" s="75"/>
      <c r="D1329" s="239"/>
      <c r="E1329" s="175"/>
      <c r="F1329" s="175"/>
      <c r="G1329" s="175"/>
      <c r="H1329" s="192"/>
      <c r="I1329" s="174"/>
      <c r="J1329" s="174"/>
      <c r="K1329" s="174"/>
      <c r="L1329" s="174"/>
      <c r="M1329" s="174"/>
      <c r="N1329" s="174"/>
      <c r="O1329" s="174"/>
      <c r="P1329" s="174"/>
      <c r="Q1329" s="126"/>
      <c r="R1329" s="82"/>
      <c r="S1329" s="82"/>
      <c r="T1329" s="82"/>
    </row>
    <row r="1330" spans="1:20" s="148" customFormat="1" ht="24.75" customHeight="1">
      <c r="A1330" s="59"/>
      <c r="B1330" s="59"/>
      <c r="C1330" s="75"/>
      <c r="D1330" s="239"/>
      <c r="E1330" s="175"/>
      <c r="F1330" s="175"/>
      <c r="G1330" s="175"/>
      <c r="H1330" s="192"/>
      <c r="I1330" s="174"/>
      <c r="J1330" s="174"/>
      <c r="K1330" s="174"/>
      <c r="L1330" s="174"/>
      <c r="M1330" s="174"/>
      <c r="N1330" s="174"/>
      <c r="O1330" s="174"/>
      <c r="P1330" s="174"/>
      <c r="Q1330" s="108"/>
      <c r="R1330" s="82"/>
      <c r="S1330" s="82"/>
      <c r="T1330" s="82"/>
    </row>
    <row r="1331" spans="1:30" s="148" customFormat="1" ht="66.75" customHeight="1">
      <c r="A1331" s="59"/>
      <c r="B1331" s="59"/>
      <c r="C1331" s="75"/>
      <c r="D1331" s="239"/>
      <c r="E1331" s="175"/>
      <c r="F1331" s="175"/>
      <c r="G1331" s="175"/>
      <c r="H1331" s="192"/>
      <c r="I1331" s="174"/>
      <c r="J1331" s="174"/>
      <c r="K1331" s="174"/>
      <c r="L1331" s="174"/>
      <c r="M1331" s="174"/>
      <c r="N1331" s="174"/>
      <c r="O1331" s="174"/>
      <c r="P1331" s="174"/>
      <c r="Q1331" s="108"/>
      <c r="R1331" s="82"/>
      <c r="S1331" s="82"/>
      <c r="T1331" s="82"/>
      <c r="U1331" s="181"/>
      <c r="V1331" s="181"/>
      <c r="W1331" s="181"/>
      <c r="X1331" s="181"/>
      <c r="Y1331" s="181"/>
      <c r="Z1331" s="181"/>
      <c r="AA1331" s="181"/>
      <c r="AB1331" s="181"/>
      <c r="AC1331" s="181"/>
      <c r="AD1331" s="181"/>
    </row>
    <row r="1332" spans="1:42" s="148" customFormat="1" ht="24.75" customHeight="1">
      <c r="A1332" s="59"/>
      <c r="B1332" s="59"/>
      <c r="C1332" s="75"/>
      <c r="D1332" s="239"/>
      <c r="E1332" s="175"/>
      <c r="F1332" s="175"/>
      <c r="G1332" s="175"/>
      <c r="H1332" s="192"/>
      <c r="I1332" s="174"/>
      <c r="J1332" s="174"/>
      <c r="K1332" s="174"/>
      <c r="L1332" s="174"/>
      <c r="M1332" s="174"/>
      <c r="N1332" s="174"/>
      <c r="O1332" s="174"/>
      <c r="P1332" s="174"/>
      <c r="Q1332" s="108"/>
      <c r="R1332" s="82"/>
      <c r="S1332" s="82"/>
      <c r="T1332" s="82"/>
      <c r="AI1332" s="181"/>
      <c r="AJ1332" s="181"/>
      <c r="AK1332" s="181"/>
      <c r="AL1332" s="181"/>
      <c r="AM1332" s="181"/>
      <c r="AN1332" s="181"/>
      <c r="AO1332" s="181"/>
      <c r="AP1332" s="181"/>
    </row>
    <row r="1333" spans="1:20" s="148" customFormat="1" ht="24.75" customHeight="1">
      <c r="A1333" s="59"/>
      <c r="B1333" s="59"/>
      <c r="C1333" s="75"/>
      <c r="D1333" s="239"/>
      <c r="E1333" s="175"/>
      <c r="F1333" s="175"/>
      <c r="G1333" s="175"/>
      <c r="H1333" s="192"/>
      <c r="I1333" s="174"/>
      <c r="J1333" s="174"/>
      <c r="K1333" s="174"/>
      <c r="L1333" s="174"/>
      <c r="M1333" s="174"/>
      <c r="N1333" s="174"/>
      <c r="O1333" s="174"/>
      <c r="P1333" s="174"/>
      <c r="Q1333" s="108"/>
      <c r="R1333" s="82"/>
      <c r="S1333" s="82"/>
      <c r="T1333" s="82"/>
    </row>
    <row r="1334" spans="1:20" s="148" customFormat="1" ht="24.75" customHeight="1">
      <c r="A1334" s="59"/>
      <c r="B1334" s="59"/>
      <c r="C1334" s="75"/>
      <c r="D1334" s="239"/>
      <c r="E1334" s="175"/>
      <c r="F1334" s="175"/>
      <c r="G1334" s="175"/>
      <c r="H1334" s="192"/>
      <c r="I1334" s="174"/>
      <c r="J1334" s="174"/>
      <c r="K1334" s="174"/>
      <c r="L1334" s="174"/>
      <c r="M1334" s="174"/>
      <c r="N1334" s="174"/>
      <c r="O1334" s="174"/>
      <c r="P1334" s="174"/>
      <c r="Q1334" s="108"/>
      <c r="R1334" s="82"/>
      <c r="S1334" s="82"/>
      <c r="T1334" s="82"/>
    </row>
    <row r="1335" spans="1:20" s="148" customFormat="1" ht="24.75" customHeight="1">
      <c r="A1335" s="59"/>
      <c r="B1335" s="59"/>
      <c r="C1335" s="75"/>
      <c r="D1335" s="239"/>
      <c r="E1335" s="175"/>
      <c r="F1335" s="175"/>
      <c r="G1335" s="175"/>
      <c r="H1335" s="192"/>
      <c r="I1335" s="174"/>
      <c r="J1335" s="174"/>
      <c r="K1335" s="174"/>
      <c r="L1335" s="174"/>
      <c r="M1335" s="174"/>
      <c r="N1335" s="174"/>
      <c r="O1335" s="174"/>
      <c r="P1335" s="174"/>
      <c r="Q1335" s="108"/>
      <c r="R1335" s="82"/>
      <c r="S1335" s="82"/>
      <c r="T1335" s="82"/>
    </row>
    <row r="1336" spans="1:20" s="148" customFormat="1" ht="24.75" customHeight="1">
      <c r="A1336" s="59"/>
      <c r="B1336" s="59"/>
      <c r="C1336" s="75"/>
      <c r="D1336" s="239"/>
      <c r="E1336" s="175"/>
      <c r="F1336" s="175"/>
      <c r="G1336" s="175"/>
      <c r="H1336" s="192"/>
      <c r="I1336" s="174"/>
      <c r="J1336" s="174"/>
      <c r="K1336" s="174"/>
      <c r="L1336" s="174"/>
      <c r="M1336" s="174"/>
      <c r="N1336" s="174"/>
      <c r="O1336" s="174"/>
      <c r="P1336" s="174"/>
      <c r="Q1336" s="108"/>
      <c r="R1336" s="82"/>
      <c r="S1336" s="82"/>
      <c r="T1336" s="82"/>
    </row>
    <row r="1337" spans="1:20" s="148" customFormat="1" ht="24.75" customHeight="1">
      <c r="A1337" s="59"/>
      <c r="B1337" s="59"/>
      <c r="C1337" s="75"/>
      <c r="D1337" s="239"/>
      <c r="E1337" s="175"/>
      <c r="F1337" s="175"/>
      <c r="G1337" s="175"/>
      <c r="H1337" s="192"/>
      <c r="I1337" s="174"/>
      <c r="J1337" s="174"/>
      <c r="K1337" s="174"/>
      <c r="L1337" s="174"/>
      <c r="M1337" s="174"/>
      <c r="N1337" s="174"/>
      <c r="O1337" s="174"/>
      <c r="P1337" s="174"/>
      <c r="Q1337" s="108"/>
      <c r="R1337" s="82"/>
      <c r="S1337" s="82"/>
      <c r="T1337" s="82"/>
    </row>
    <row r="1338" spans="1:20" s="148" customFormat="1" ht="24.75" customHeight="1">
      <c r="A1338" s="59"/>
      <c r="B1338" s="59"/>
      <c r="C1338" s="75"/>
      <c r="D1338" s="239"/>
      <c r="E1338" s="175"/>
      <c r="F1338" s="175"/>
      <c r="G1338" s="175"/>
      <c r="H1338" s="192"/>
      <c r="I1338" s="174"/>
      <c r="J1338" s="174"/>
      <c r="K1338" s="174"/>
      <c r="L1338" s="174"/>
      <c r="M1338" s="174"/>
      <c r="N1338" s="174"/>
      <c r="O1338" s="174"/>
      <c r="P1338" s="174"/>
      <c r="Q1338" s="108"/>
      <c r="R1338" s="82"/>
      <c r="S1338" s="82"/>
      <c r="T1338" s="82"/>
    </row>
    <row r="1339" spans="1:20" s="148" customFormat="1" ht="24.75" customHeight="1">
      <c r="A1339" s="59"/>
      <c r="B1339" s="59"/>
      <c r="C1339" s="75"/>
      <c r="D1339" s="239"/>
      <c r="E1339" s="175"/>
      <c r="F1339" s="175"/>
      <c r="G1339" s="175"/>
      <c r="H1339" s="192"/>
      <c r="I1339" s="174"/>
      <c r="J1339" s="174"/>
      <c r="K1339" s="174"/>
      <c r="L1339" s="174"/>
      <c r="M1339" s="174"/>
      <c r="N1339" s="174"/>
      <c r="O1339" s="174"/>
      <c r="P1339" s="174"/>
      <c r="Q1339" s="108"/>
      <c r="R1339" s="82"/>
      <c r="S1339" s="82"/>
      <c r="T1339" s="82"/>
    </row>
    <row r="1340" spans="1:20" s="148" customFormat="1" ht="24.75" customHeight="1">
      <c r="A1340" s="59"/>
      <c r="B1340" s="59"/>
      <c r="C1340" s="75"/>
      <c r="D1340" s="239"/>
      <c r="E1340" s="175"/>
      <c r="F1340" s="175"/>
      <c r="G1340" s="175"/>
      <c r="H1340" s="192"/>
      <c r="I1340" s="174"/>
      <c r="J1340" s="174"/>
      <c r="K1340" s="174"/>
      <c r="L1340" s="174"/>
      <c r="M1340" s="174"/>
      <c r="N1340" s="174"/>
      <c r="O1340" s="174"/>
      <c r="P1340" s="174"/>
      <c r="Q1340" s="108"/>
      <c r="R1340" s="82"/>
      <c r="S1340" s="82"/>
      <c r="T1340" s="82"/>
    </row>
    <row r="1341" spans="1:20" s="148" customFormat="1" ht="24.75" customHeight="1">
      <c r="A1341" s="59"/>
      <c r="B1341" s="59"/>
      <c r="C1341" s="75"/>
      <c r="D1341" s="239"/>
      <c r="E1341" s="175"/>
      <c r="F1341" s="175"/>
      <c r="G1341" s="175"/>
      <c r="H1341" s="192"/>
      <c r="I1341" s="174"/>
      <c r="J1341" s="174"/>
      <c r="K1341" s="174"/>
      <c r="L1341" s="174"/>
      <c r="M1341" s="174"/>
      <c r="N1341" s="174"/>
      <c r="O1341" s="174"/>
      <c r="P1341" s="174"/>
      <c r="Q1341" s="108"/>
      <c r="R1341" s="82"/>
      <c r="S1341" s="82"/>
      <c r="T1341" s="82"/>
    </row>
    <row r="1342" spans="1:20" s="148" customFormat="1" ht="24.75" customHeight="1">
      <c r="A1342" s="59"/>
      <c r="B1342" s="59"/>
      <c r="C1342" s="75"/>
      <c r="D1342" s="239"/>
      <c r="E1342" s="175"/>
      <c r="F1342" s="175"/>
      <c r="G1342" s="175"/>
      <c r="H1342" s="192"/>
      <c r="I1342" s="174"/>
      <c r="J1342" s="174"/>
      <c r="K1342" s="174"/>
      <c r="L1342" s="174"/>
      <c r="M1342" s="174"/>
      <c r="N1342" s="174"/>
      <c r="O1342" s="174"/>
      <c r="P1342" s="174"/>
      <c r="Q1342" s="108"/>
      <c r="R1342" s="82"/>
      <c r="S1342" s="82"/>
      <c r="T1342" s="82"/>
    </row>
    <row r="1343" spans="1:34" s="148" customFormat="1" ht="24.75" customHeight="1">
      <c r="A1343" s="59"/>
      <c r="B1343" s="59"/>
      <c r="C1343" s="75"/>
      <c r="D1343" s="239"/>
      <c r="E1343" s="175"/>
      <c r="F1343" s="175"/>
      <c r="G1343" s="175"/>
      <c r="H1343" s="192"/>
      <c r="I1343" s="174"/>
      <c r="J1343" s="174"/>
      <c r="K1343" s="174"/>
      <c r="L1343" s="174"/>
      <c r="M1343" s="174"/>
      <c r="N1343" s="174"/>
      <c r="O1343" s="174"/>
      <c r="P1343" s="174"/>
      <c r="Q1343" s="108"/>
      <c r="R1343" s="82"/>
      <c r="S1343" s="82"/>
      <c r="T1343" s="82"/>
      <c r="AE1343" s="181"/>
      <c r="AF1343" s="181"/>
      <c r="AG1343" s="181"/>
      <c r="AH1343" s="181"/>
    </row>
    <row r="1344" spans="1:20" s="148" customFormat="1" ht="43.5" customHeight="1">
      <c r="A1344" s="59"/>
      <c r="B1344" s="59"/>
      <c r="C1344" s="75"/>
      <c r="D1344" s="239"/>
      <c r="E1344" s="175"/>
      <c r="F1344" s="175"/>
      <c r="G1344" s="175"/>
      <c r="H1344" s="192"/>
      <c r="I1344" s="174"/>
      <c r="J1344" s="174"/>
      <c r="K1344" s="174"/>
      <c r="L1344" s="174"/>
      <c r="M1344" s="174"/>
      <c r="N1344" s="174"/>
      <c r="O1344" s="174"/>
      <c r="P1344" s="174"/>
      <c r="Q1344" s="108"/>
      <c r="R1344" s="82"/>
      <c r="S1344" s="82"/>
      <c r="T1344" s="82"/>
    </row>
    <row r="1345" spans="1:42" s="181" customFormat="1" ht="24.75" customHeight="1">
      <c r="A1345" s="59"/>
      <c r="B1345" s="59"/>
      <c r="C1345" s="75"/>
      <c r="D1345" s="239"/>
      <c r="E1345" s="175"/>
      <c r="F1345" s="175"/>
      <c r="G1345" s="175"/>
      <c r="H1345" s="192"/>
      <c r="I1345" s="174"/>
      <c r="J1345" s="174"/>
      <c r="K1345" s="174"/>
      <c r="L1345" s="174"/>
      <c r="M1345" s="174"/>
      <c r="N1345" s="174"/>
      <c r="O1345" s="174"/>
      <c r="P1345" s="174"/>
      <c r="Q1345" s="108"/>
      <c r="R1345" s="82"/>
      <c r="S1345" s="82"/>
      <c r="T1345" s="82"/>
      <c r="U1345" s="148"/>
      <c r="V1345" s="148"/>
      <c r="W1345" s="148"/>
      <c r="X1345" s="148"/>
      <c r="Y1345" s="148"/>
      <c r="Z1345" s="148"/>
      <c r="AA1345" s="148"/>
      <c r="AB1345" s="148"/>
      <c r="AC1345" s="148"/>
      <c r="AD1345" s="148"/>
      <c r="AE1345" s="148"/>
      <c r="AF1345" s="148"/>
      <c r="AG1345" s="148"/>
      <c r="AH1345" s="148"/>
      <c r="AI1345" s="148"/>
      <c r="AJ1345" s="148"/>
      <c r="AK1345" s="148"/>
      <c r="AL1345" s="148"/>
      <c r="AM1345" s="148"/>
      <c r="AN1345" s="148"/>
      <c r="AO1345" s="148"/>
      <c r="AP1345" s="148"/>
    </row>
    <row r="1346" spans="1:20" s="148" customFormat="1" ht="24.75" customHeight="1">
      <c r="A1346" s="59"/>
      <c r="B1346" s="59"/>
      <c r="C1346" s="75"/>
      <c r="D1346" s="239"/>
      <c r="E1346" s="175"/>
      <c r="F1346" s="175"/>
      <c r="G1346" s="175"/>
      <c r="H1346" s="192"/>
      <c r="I1346" s="174"/>
      <c r="J1346" s="174"/>
      <c r="K1346" s="174"/>
      <c r="L1346" s="174"/>
      <c r="M1346" s="174"/>
      <c r="N1346" s="174"/>
      <c r="O1346" s="174"/>
      <c r="P1346" s="174"/>
      <c r="Q1346" s="108"/>
      <c r="R1346" s="82"/>
      <c r="S1346" s="82"/>
      <c r="T1346" s="82"/>
    </row>
    <row r="1347" spans="1:20" s="148" customFormat="1" ht="24.75" customHeight="1">
      <c r="A1347" s="59"/>
      <c r="B1347" s="59"/>
      <c r="C1347" s="75"/>
      <c r="D1347" s="239"/>
      <c r="E1347" s="175"/>
      <c r="F1347" s="175"/>
      <c r="G1347" s="175"/>
      <c r="H1347" s="192"/>
      <c r="I1347" s="174"/>
      <c r="J1347" s="174"/>
      <c r="K1347" s="174"/>
      <c r="L1347" s="174"/>
      <c r="M1347" s="174"/>
      <c r="N1347" s="174"/>
      <c r="O1347" s="174"/>
      <c r="P1347" s="174"/>
      <c r="Q1347" s="108"/>
      <c r="R1347" s="82"/>
      <c r="S1347" s="82"/>
      <c r="T1347" s="82"/>
    </row>
    <row r="1348" spans="1:20" s="148" customFormat="1" ht="24.75" customHeight="1">
      <c r="A1348" s="59"/>
      <c r="B1348" s="59"/>
      <c r="C1348" s="75"/>
      <c r="D1348" s="239"/>
      <c r="E1348" s="175"/>
      <c r="F1348" s="175"/>
      <c r="G1348" s="175"/>
      <c r="H1348" s="192"/>
      <c r="I1348" s="174"/>
      <c r="J1348" s="174"/>
      <c r="K1348" s="174"/>
      <c r="L1348" s="174"/>
      <c r="M1348" s="174"/>
      <c r="N1348" s="174"/>
      <c r="O1348" s="174"/>
      <c r="P1348" s="174"/>
      <c r="Q1348" s="108"/>
      <c r="R1348" s="82"/>
      <c r="S1348" s="82"/>
      <c r="T1348" s="82"/>
    </row>
    <row r="1349" spans="1:20" s="148" customFormat="1" ht="24.75" customHeight="1">
      <c r="A1349" s="59"/>
      <c r="B1349" s="59"/>
      <c r="C1349" s="75"/>
      <c r="D1349" s="239"/>
      <c r="E1349" s="175"/>
      <c r="F1349" s="175"/>
      <c r="G1349" s="175"/>
      <c r="H1349" s="192"/>
      <c r="I1349" s="174"/>
      <c r="J1349" s="174"/>
      <c r="K1349" s="174"/>
      <c r="L1349" s="174"/>
      <c r="M1349" s="174"/>
      <c r="N1349" s="174"/>
      <c r="O1349" s="174"/>
      <c r="P1349" s="174"/>
      <c r="Q1349" s="108"/>
      <c r="R1349" s="82"/>
      <c r="S1349" s="82"/>
      <c r="T1349" s="82"/>
    </row>
    <row r="1350" spans="1:20" s="148" customFormat="1" ht="24.75" customHeight="1">
      <c r="A1350" s="59"/>
      <c r="B1350" s="59"/>
      <c r="C1350" s="75"/>
      <c r="D1350" s="239"/>
      <c r="E1350" s="175"/>
      <c r="F1350" s="175"/>
      <c r="G1350" s="175"/>
      <c r="H1350" s="192"/>
      <c r="I1350" s="174"/>
      <c r="J1350" s="174"/>
      <c r="K1350" s="174"/>
      <c r="L1350" s="174"/>
      <c r="M1350" s="174"/>
      <c r="N1350" s="174"/>
      <c r="O1350" s="174"/>
      <c r="P1350" s="174"/>
      <c r="Q1350" s="108"/>
      <c r="R1350" s="82"/>
      <c r="S1350" s="82"/>
      <c r="T1350" s="82"/>
    </row>
    <row r="1351" spans="1:20" s="148" customFormat="1" ht="24.75" customHeight="1">
      <c r="A1351" s="59"/>
      <c r="B1351" s="59"/>
      <c r="C1351" s="75"/>
      <c r="D1351" s="239"/>
      <c r="E1351" s="175"/>
      <c r="F1351" s="175"/>
      <c r="G1351" s="175"/>
      <c r="H1351" s="192"/>
      <c r="I1351" s="174"/>
      <c r="J1351" s="174"/>
      <c r="K1351" s="174"/>
      <c r="L1351" s="174"/>
      <c r="M1351" s="174"/>
      <c r="N1351" s="174"/>
      <c r="O1351" s="174"/>
      <c r="P1351" s="174"/>
      <c r="Q1351" s="108"/>
      <c r="R1351" s="82"/>
      <c r="S1351" s="82"/>
      <c r="T1351" s="82"/>
    </row>
    <row r="1352" spans="1:20" s="148" customFormat="1" ht="24.75" customHeight="1">
      <c r="A1352" s="59"/>
      <c r="B1352" s="59"/>
      <c r="C1352" s="75"/>
      <c r="D1352" s="239"/>
      <c r="E1352" s="175"/>
      <c r="F1352" s="175"/>
      <c r="G1352" s="175"/>
      <c r="H1352" s="192"/>
      <c r="I1352" s="174"/>
      <c r="J1352" s="174"/>
      <c r="K1352" s="174"/>
      <c r="L1352" s="174"/>
      <c r="M1352" s="174"/>
      <c r="N1352" s="174"/>
      <c r="O1352" s="174"/>
      <c r="P1352" s="174"/>
      <c r="Q1352" s="110"/>
      <c r="R1352" s="82"/>
      <c r="S1352" s="82"/>
      <c r="T1352" s="82"/>
    </row>
    <row r="1353" spans="1:20" s="148" customFormat="1" ht="24.75" customHeight="1">
      <c r="A1353" s="59"/>
      <c r="B1353" s="59"/>
      <c r="C1353" s="75"/>
      <c r="D1353" s="239"/>
      <c r="E1353" s="175"/>
      <c r="F1353" s="175"/>
      <c r="G1353" s="175"/>
      <c r="H1353" s="192"/>
      <c r="I1353" s="174"/>
      <c r="J1353" s="174"/>
      <c r="K1353" s="174"/>
      <c r="L1353" s="174"/>
      <c r="M1353" s="174"/>
      <c r="N1353" s="174"/>
      <c r="O1353" s="174"/>
      <c r="P1353" s="174"/>
      <c r="Q1353" s="108"/>
      <c r="R1353" s="82"/>
      <c r="S1353" s="82"/>
      <c r="T1353" s="82"/>
    </row>
    <row r="1354" spans="1:42" s="148" customFormat="1" ht="24.75" customHeight="1">
      <c r="A1354" s="59"/>
      <c r="B1354" s="59"/>
      <c r="C1354" s="75"/>
      <c r="D1354" s="239"/>
      <c r="E1354" s="175"/>
      <c r="F1354" s="175"/>
      <c r="G1354" s="175"/>
      <c r="H1354" s="192"/>
      <c r="I1354" s="174"/>
      <c r="J1354" s="174"/>
      <c r="K1354" s="174"/>
      <c r="L1354" s="174"/>
      <c r="M1354" s="174"/>
      <c r="N1354" s="174"/>
      <c r="O1354" s="174"/>
      <c r="P1354" s="174"/>
      <c r="Q1354" s="108"/>
      <c r="R1354" s="82"/>
      <c r="S1354" s="82"/>
      <c r="T1354" s="82"/>
      <c r="AI1354" s="181"/>
      <c r="AJ1354" s="181"/>
      <c r="AK1354" s="181"/>
      <c r="AL1354" s="181"/>
      <c r="AM1354" s="181"/>
      <c r="AN1354" s="181"/>
      <c r="AO1354" s="181"/>
      <c r="AP1354" s="181"/>
    </row>
    <row r="1355" spans="1:20" s="148" customFormat="1" ht="24.75" customHeight="1">
      <c r="A1355" s="59"/>
      <c r="B1355" s="59"/>
      <c r="C1355" s="75"/>
      <c r="D1355" s="239"/>
      <c r="E1355" s="175"/>
      <c r="F1355" s="175"/>
      <c r="G1355" s="175"/>
      <c r="H1355" s="192"/>
      <c r="I1355" s="174"/>
      <c r="J1355" s="174"/>
      <c r="K1355" s="174"/>
      <c r="L1355" s="174"/>
      <c r="M1355" s="174"/>
      <c r="N1355" s="174"/>
      <c r="O1355" s="174"/>
      <c r="P1355" s="174"/>
      <c r="Q1355" s="108"/>
      <c r="R1355" s="82"/>
      <c r="S1355" s="82"/>
      <c r="T1355" s="82"/>
    </row>
    <row r="1356" spans="1:20" s="148" customFormat="1" ht="24.75" customHeight="1">
      <c r="A1356" s="59"/>
      <c r="B1356" s="59"/>
      <c r="C1356" s="75"/>
      <c r="D1356" s="239"/>
      <c r="E1356" s="175"/>
      <c r="F1356" s="175"/>
      <c r="G1356" s="175"/>
      <c r="H1356" s="192"/>
      <c r="I1356" s="174"/>
      <c r="J1356" s="174"/>
      <c r="K1356" s="174"/>
      <c r="L1356" s="174"/>
      <c r="M1356" s="174"/>
      <c r="N1356" s="174"/>
      <c r="O1356" s="174"/>
      <c r="P1356" s="174"/>
      <c r="Q1356" s="108"/>
      <c r="R1356" s="82"/>
      <c r="S1356" s="82"/>
      <c r="T1356" s="82"/>
    </row>
    <row r="1357" spans="1:20" s="148" customFormat="1" ht="24.75" customHeight="1">
      <c r="A1357" s="59"/>
      <c r="B1357" s="59"/>
      <c r="C1357" s="75"/>
      <c r="D1357" s="239"/>
      <c r="E1357" s="175"/>
      <c r="F1357" s="175"/>
      <c r="G1357" s="175"/>
      <c r="H1357" s="192"/>
      <c r="I1357" s="174"/>
      <c r="J1357" s="174"/>
      <c r="K1357" s="174"/>
      <c r="L1357" s="174"/>
      <c r="M1357" s="174"/>
      <c r="N1357" s="174"/>
      <c r="O1357" s="174"/>
      <c r="P1357" s="174"/>
      <c r="Q1357" s="108"/>
      <c r="R1357" s="82"/>
      <c r="S1357" s="82"/>
      <c r="T1357" s="82"/>
    </row>
    <row r="1358" spans="1:20" s="148" customFormat="1" ht="24.75" customHeight="1">
      <c r="A1358" s="59"/>
      <c r="B1358" s="59"/>
      <c r="C1358" s="75"/>
      <c r="D1358" s="239"/>
      <c r="E1358" s="175"/>
      <c r="F1358" s="175"/>
      <c r="G1358" s="175"/>
      <c r="H1358" s="192"/>
      <c r="I1358" s="174"/>
      <c r="J1358" s="174"/>
      <c r="K1358" s="174"/>
      <c r="L1358" s="174"/>
      <c r="M1358" s="174"/>
      <c r="N1358" s="174"/>
      <c r="O1358" s="174"/>
      <c r="P1358" s="174"/>
      <c r="Q1358" s="108"/>
      <c r="R1358" s="82"/>
      <c r="S1358" s="82"/>
      <c r="T1358" s="82"/>
    </row>
    <row r="1359" spans="1:20" s="148" customFormat="1" ht="24.75" customHeight="1">
      <c r="A1359" s="59"/>
      <c r="B1359" s="59"/>
      <c r="C1359" s="75"/>
      <c r="D1359" s="239"/>
      <c r="E1359" s="175"/>
      <c r="F1359" s="175"/>
      <c r="G1359" s="175"/>
      <c r="H1359" s="192"/>
      <c r="I1359" s="174"/>
      <c r="J1359" s="174"/>
      <c r="K1359" s="174"/>
      <c r="L1359" s="174"/>
      <c r="M1359" s="174"/>
      <c r="N1359" s="174"/>
      <c r="O1359" s="174"/>
      <c r="P1359" s="174"/>
      <c r="Q1359" s="108"/>
      <c r="R1359" s="82"/>
      <c r="S1359" s="82"/>
      <c r="T1359" s="82"/>
    </row>
    <row r="1360" spans="1:20" s="148" customFormat="1" ht="24.75" customHeight="1">
      <c r="A1360" s="59"/>
      <c r="B1360" s="59"/>
      <c r="C1360" s="75"/>
      <c r="D1360" s="239"/>
      <c r="E1360" s="175"/>
      <c r="F1360" s="175"/>
      <c r="G1360" s="175"/>
      <c r="H1360" s="192"/>
      <c r="I1360" s="174"/>
      <c r="J1360" s="174"/>
      <c r="K1360" s="174"/>
      <c r="L1360" s="174"/>
      <c r="M1360" s="174"/>
      <c r="N1360" s="174"/>
      <c r="O1360" s="174"/>
      <c r="P1360" s="174"/>
      <c r="Q1360" s="108"/>
      <c r="R1360" s="82"/>
      <c r="S1360" s="82"/>
      <c r="T1360" s="82"/>
    </row>
    <row r="1361" spans="1:20" s="148" customFormat="1" ht="24.75" customHeight="1">
      <c r="A1361" s="59"/>
      <c r="B1361" s="59"/>
      <c r="C1361" s="75"/>
      <c r="D1361" s="239"/>
      <c r="E1361" s="175"/>
      <c r="F1361" s="175"/>
      <c r="G1361" s="175"/>
      <c r="H1361" s="192"/>
      <c r="I1361" s="174"/>
      <c r="J1361" s="174"/>
      <c r="K1361" s="174"/>
      <c r="L1361" s="174"/>
      <c r="M1361" s="174"/>
      <c r="N1361" s="174"/>
      <c r="O1361" s="174"/>
      <c r="P1361" s="174"/>
      <c r="Q1361" s="108"/>
      <c r="R1361" s="82"/>
      <c r="S1361" s="82"/>
      <c r="T1361" s="82"/>
    </row>
    <row r="1362" spans="1:20" s="148" customFormat="1" ht="24.75" customHeight="1">
      <c r="A1362" s="59"/>
      <c r="B1362" s="59"/>
      <c r="C1362" s="75"/>
      <c r="D1362" s="239"/>
      <c r="E1362" s="175"/>
      <c r="F1362" s="175"/>
      <c r="G1362" s="175"/>
      <c r="H1362" s="192"/>
      <c r="I1362" s="174"/>
      <c r="J1362" s="174"/>
      <c r="K1362" s="174"/>
      <c r="L1362" s="174"/>
      <c r="M1362" s="174"/>
      <c r="N1362" s="174"/>
      <c r="O1362" s="174"/>
      <c r="P1362" s="174"/>
      <c r="Q1362" s="108"/>
      <c r="R1362" s="82"/>
      <c r="S1362" s="82"/>
      <c r="T1362" s="82"/>
    </row>
    <row r="1363" spans="1:20" s="148" customFormat="1" ht="24.75" customHeight="1">
      <c r="A1363" s="59"/>
      <c r="B1363" s="59"/>
      <c r="C1363" s="75"/>
      <c r="D1363" s="239"/>
      <c r="E1363" s="175"/>
      <c r="F1363" s="175"/>
      <c r="G1363" s="175"/>
      <c r="H1363" s="192"/>
      <c r="I1363" s="174"/>
      <c r="J1363" s="174"/>
      <c r="K1363" s="174"/>
      <c r="L1363" s="174"/>
      <c r="M1363" s="174"/>
      <c r="N1363" s="174"/>
      <c r="O1363" s="174"/>
      <c r="P1363" s="174"/>
      <c r="Q1363" s="108"/>
      <c r="R1363" s="82"/>
      <c r="S1363" s="82"/>
      <c r="T1363" s="82"/>
    </row>
    <row r="1364" spans="1:20" s="148" customFormat="1" ht="24.75" customHeight="1">
      <c r="A1364" s="59"/>
      <c r="B1364" s="59"/>
      <c r="C1364" s="75"/>
      <c r="D1364" s="239"/>
      <c r="E1364" s="175"/>
      <c r="F1364" s="175"/>
      <c r="G1364" s="175"/>
      <c r="H1364" s="192"/>
      <c r="I1364" s="174"/>
      <c r="J1364" s="174"/>
      <c r="K1364" s="174"/>
      <c r="L1364" s="174"/>
      <c r="M1364" s="174"/>
      <c r="N1364" s="174"/>
      <c r="O1364" s="174"/>
      <c r="P1364" s="174"/>
      <c r="Q1364" s="108"/>
      <c r="R1364" s="82"/>
      <c r="S1364" s="82"/>
      <c r="T1364" s="82"/>
    </row>
    <row r="1365" spans="1:30" s="148" customFormat="1" ht="24.75" customHeight="1">
      <c r="A1365" s="59"/>
      <c r="B1365" s="59"/>
      <c r="C1365" s="75"/>
      <c r="D1365" s="239"/>
      <c r="E1365" s="175"/>
      <c r="F1365" s="175"/>
      <c r="G1365" s="175"/>
      <c r="H1365" s="192"/>
      <c r="I1365" s="174"/>
      <c r="J1365" s="174"/>
      <c r="K1365" s="174"/>
      <c r="L1365" s="174"/>
      <c r="M1365" s="174"/>
      <c r="N1365" s="174"/>
      <c r="O1365" s="174"/>
      <c r="P1365" s="174"/>
      <c r="Q1365" s="108"/>
      <c r="R1365" s="82"/>
      <c r="S1365" s="82"/>
      <c r="T1365" s="82"/>
      <c r="U1365" s="181"/>
      <c r="V1365" s="181"/>
      <c r="W1365" s="181"/>
      <c r="X1365" s="181"/>
      <c r="Y1365" s="181"/>
      <c r="Z1365" s="181"/>
      <c r="AA1365" s="181"/>
      <c r="AB1365" s="181"/>
      <c r="AC1365" s="181"/>
      <c r="AD1365" s="181"/>
    </row>
    <row r="1366" spans="1:30" s="148" customFormat="1" ht="24.75" customHeight="1">
      <c r="A1366" s="59"/>
      <c r="B1366" s="59"/>
      <c r="C1366" s="75"/>
      <c r="D1366" s="239"/>
      <c r="E1366" s="175"/>
      <c r="F1366" s="175"/>
      <c r="G1366" s="175"/>
      <c r="H1366" s="192"/>
      <c r="I1366" s="174"/>
      <c r="J1366" s="174"/>
      <c r="K1366" s="174"/>
      <c r="L1366" s="174"/>
      <c r="M1366" s="174"/>
      <c r="N1366" s="174"/>
      <c r="O1366" s="174"/>
      <c r="P1366" s="174"/>
      <c r="Q1366" s="108"/>
      <c r="R1366" s="82"/>
      <c r="S1366" s="82"/>
      <c r="T1366" s="82"/>
      <c r="U1366" s="181"/>
      <c r="V1366" s="181"/>
      <c r="W1366" s="181"/>
      <c r="X1366" s="181"/>
      <c r="Y1366" s="181"/>
      <c r="Z1366" s="181"/>
      <c r="AA1366" s="181"/>
      <c r="AB1366" s="181"/>
      <c r="AC1366" s="181"/>
      <c r="AD1366" s="181"/>
    </row>
    <row r="1367" spans="1:20" s="148" customFormat="1" ht="24.75" customHeight="1">
      <c r="A1367" s="59"/>
      <c r="B1367" s="59"/>
      <c r="C1367" s="75"/>
      <c r="D1367" s="239"/>
      <c r="E1367" s="175"/>
      <c r="F1367" s="175"/>
      <c r="G1367" s="175"/>
      <c r="H1367" s="192"/>
      <c r="I1367" s="174"/>
      <c r="J1367" s="174"/>
      <c r="K1367" s="174"/>
      <c r="L1367" s="174"/>
      <c r="M1367" s="174"/>
      <c r="N1367" s="174"/>
      <c r="O1367" s="174"/>
      <c r="P1367" s="174"/>
      <c r="Q1367" s="108"/>
      <c r="R1367" s="82"/>
      <c r="S1367" s="82"/>
      <c r="T1367" s="82"/>
    </row>
    <row r="1368" spans="1:20" s="148" customFormat="1" ht="24.75" customHeight="1">
      <c r="A1368" s="59"/>
      <c r="B1368" s="59"/>
      <c r="C1368" s="75"/>
      <c r="D1368" s="239"/>
      <c r="E1368" s="175"/>
      <c r="F1368" s="175"/>
      <c r="G1368" s="175"/>
      <c r="H1368" s="192"/>
      <c r="I1368" s="174"/>
      <c r="J1368" s="174"/>
      <c r="K1368" s="174"/>
      <c r="L1368" s="174"/>
      <c r="M1368" s="174"/>
      <c r="N1368" s="174"/>
      <c r="O1368" s="174"/>
      <c r="P1368" s="174"/>
      <c r="Q1368" s="108"/>
      <c r="R1368" s="82"/>
      <c r="S1368" s="82"/>
      <c r="T1368" s="82"/>
    </row>
    <row r="1369" spans="1:20" s="148" customFormat="1" ht="24.75" customHeight="1">
      <c r="A1369" s="59"/>
      <c r="B1369" s="59"/>
      <c r="C1369" s="75"/>
      <c r="D1369" s="239"/>
      <c r="E1369" s="175"/>
      <c r="F1369" s="175"/>
      <c r="G1369" s="175"/>
      <c r="H1369" s="192"/>
      <c r="I1369" s="174"/>
      <c r="J1369" s="174"/>
      <c r="K1369" s="174"/>
      <c r="L1369" s="174"/>
      <c r="M1369" s="174"/>
      <c r="N1369" s="174"/>
      <c r="O1369" s="174"/>
      <c r="P1369" s="174"/>
      <c r="Q1369" s="108"/>
      <c r="R1369" s="82"/>
      <c r="S1369" s="82"/>
      <c r="T1369" s="82"/>
    </row>
    <row r="1370" spans="1:20" s="148" customFormat="1" ht="24.75" customHeight="1">
      <c r="A1370" s="59"/>
      <c r="B1370" s="59"/>
      <c r="C1370" s="75"/>
      <c r="D1370" s="239"/>
      <c r="E1370" s="175"/>
      <c r="F1370" s="175"/>
      <c r="G1370" s="175"/>
      <c r="H1370" s="192"/>
      <c r="I1370" s="174"/>
      <c r="J1370" s="174"/>
      <c r="K1370" s="174"/>
      <c r="L1370" s="174"/>
      <c r="M1370" s="174"/>
      <c r="N1370" s="174"/>
      <c r="O1370" s="174"/>
      <c r="P1370" s="174"/>
      <c r="Q1370" s="108"/>
      <c r="R1370" s="82"/>
      <c r="S1370" s="82"/>
      <c r="T1370" s="82"/>
    </row>
    <row r="1371" spans="1:20" s="148" customFormat="1" ht="43.5" customHeight="1">
      <c r="A1371" s="59"/>
      <c r="B1371" s="59"/>
      <c r="C1371" s="75"/>
      <c r="D1371" s="239"/>
      <c r="E1371" s="175"/>
      <c r="F1371" s="175"/>
      <c r="G1371" s="175"/>
      <c r="H1371" s="192"/>
      <c r="I1371" s="174"/>
      <c r="J1371" s="174"/>
      <c r="K1371" s="174"/>
      <c r="L1371" s="174"/>
      <c r="M1371" s="174"/>
      <c r="N1371" s="174"/>
      <c r="O1371" s="174"/>
      <c r="P1371" s="174"/>
      <c r="Q1371" s="108"/>
      <c r="R1371" s="82"/>
      <c r="S1371" s="82"/>
      <c r="T1371" s="82"/>
    </row>
    <row r="1372" spans="1:20" s="148" customFormat="1" ht="24.75" customHeight="1">
      <c r="A1372" s="59"/>
      <c r="B1372" s="59"/>
      <c r="C1372" s="75"/>
      <c r="D1372" s="239"/>
      <c r="E1372" s="175"/>
      <c r="F1372" s="175"/>
      <c r="G1372" s="175"/>
      <c r="H1372" s="192"/>
      <c r="I1372" s="174"/>
      <c r="J1372" s="174"/>
      <c r="K1372" s="174"/>
      <c r="L1372" s="174"/>
      <c r="M1372" s="174"/>
      <c r="N1372" s="174"/>
      <c r="O1372" s="174"/>
      <c r="P1372" s="174"/>
      <c r="Q1372" s="108"/>
      <c r="R1372" s="82"/>
      <c r="S1372" s="82"/>
      <c r="T1372" s="82"/>
    </row>
    <row r="1373" spans="1:20" s="148" customFormat="1" ht="24.75" customHeight="1">
      <c r="A1373" s="59"/>
      <c r="B1373" s="59"/>
      <c r="C1373" s="75"/>
      <c r="D1373" s="239"/>
      <c r="E1373" s="175"/>
      <c r="F1373" s="175"/>
      <c r="G1373" s="175"/>
      <c r="H1373" s="192"/>
      <c r="I1373" s="174"/>
      <c r="J1373" s="174"/>
      <c r="K1373" s="174"/>
      <c r="L1373" s="174"/>
      <c r="M1373" s="174"/>
      <c r="N1373" s="174"/>
      <c r="O1373" s="174"/>
      <c r="P1373" s="174"/>
      <c r="Q1373" s="108"/>
      <c r="R1373" s="82"/>
      <c r="S1373" s="82"/>
      <c r="T1373" s="82"/>
    </row>
    <row r="1374" spans="1:34" s="148" customFormat="1" ht="24.75" customHeight="1">
      <c r="A1374" s="59"/>
      <c r="B1374" s="59"/>
      <c r="C1374" s="75"/>
      <c r="D1374" s="239"/>
      <c r="E1374" s="175"/>
      <c r="F1374" s="175"/>
      <c r="G1374" s="175"/>
      <c r="H1374" s="192"/>
      <c r="I1374" s="174"/>
      <c r="J1374" s="174"/>
      <c r="K1374" s="174"/>
      <c r="L1374" s="174"/>
      <c r="M1374" s="174"/>
      <c r="N1374" s="174"/>
      <c r="O1374" s="174"/>
      <c r="P1374" s="174"/>
      <c r="Q1374" s="108"/>
      <c r="R1374" s="82"/>
      <c r="S1374" s="82"/>
      <c r="T1374" s="82"/>
      <c r="AE1374" s="181"/>
      <c r="AF1374" s="181"/>
      <c r="AG1374" s="181"/>
      <c r="AH1374" s="181"/>
    </row>
    <row r="1375" spans="1:34" s="148" customFormat="1" ht="43.5" customHeight="1">
      <c r="A1375" s="59"/>
      <c r="B1375" s="59"/>
      <c r="C1375" s="75"/>
      <c r="D1375" s="239"/>
      <c r="E1375" s="175"/>
      <c r="F1375" s="175"/>
      <c r="G1375" s="175"/>
      <c r="H1375" s="192"/>
      <c r="I1375" s="174"/>
      <c r="J1375" s="174"/>
      <c r="K1375" s="174"/>
      <c r="L1375" s="174"/>
      <c r="M1375" s="174"/>
      <c r="N1375" s="174"/>
      <c r="O1375" s="174"/>
      <c r="P1375" s="174"/>
      <c r="Q1375" s="108"/>
      <c r="R1375" s="82"/>
      <c r="S1375" s="82"/>
      <c r="T1375" s="82"/>
      <c r="AE1375" s="181"/>
      <c r="AF1375" s="181"/>
      <c r="AG1375" s="181"/>
      <c r="AH1375" s="181"/>
    </row>
    <row r="1376" spans="1:20" s="148" customFormat="1" ht="24.75" customHeight="1">
      <c r="A1376" s="59"/>
      <c r="B1376" s="59"/>
      <c r="C1376" s="75"/>
      <c r="D1376" s="239"/>
      <c r="E1376" s="175"/>
      <c r="F1376" s="175"/>
      <c r="G1376" s="175"/>
      <c r="H1376" s="192"/>
      <c r="I1376" s="174"/>
      <c r="J1376" s="174"/>
      <c r="K1376" s="174"/>
      <c r="L1376" s="174"/>
      <c r="M1376" s="174"/>
      <c r="N1376" s="174"/>
      <c r="O1376" s="174"/>
      <c r="P1376" s="174"/>
      <c r="Q1376" s="108"/>
      <c r="R1376" s="82"/>
      <c r="S1376" s="82"/>
      <c r="T1376" s="82"/>
    </row>
    <row r="1377" spans="1:20" s="148" customFormat="1" ht="24.75" customHeight="1">
      <c r="A1377" s="59"/>
      <c r="B1377" s="59"/>
      <c r="C1377" s="75"/>
      <c r="D1377" s="239"/>
      <c r="E1377" s="175"/>
      <c r="F1377" s="175"/>
      <c r="G1377" s="175"/>
      <c r="H1377" s="192"/>
      <c r="I1377" s="174"/>
      <c r="J1377" s="174"/>
      <c r="K1377" s="174"/>
      <c r="L1377" s="174"/>
      <c r="M1377" s="174"/>
      <c r="N1377" s="174"/>
      <c r="O1377" s="174"/>
      <c r="P1377" s="174"/>
      <c r="Q1377" s="108"/>
      <c r="R1377" s="82"/>
      <c r="S1377" s="82"/>
      <c r="T1377" s="82"/>
    </row>
    <row r="1378" spans="1:20" s="148" customFormat="1" ht="24.75" customHeight="1">
      <c r="A1378" s="59"/>
      <c r="B1378" s="59"/>
      <c r="C1378" s="75"/>
      <c r="D1378" s="239"/>
      <c r="E1378" s="175"/>
      <c r="F1378" s="175"/>
      <c r="G1378" s="175"/>
      <c r="H1378" s="192"/>
      <c r="I1378" s="174"/>
      <c r="J1378" s="174"/>
      <c r="K1378" s="174"/>
      <c r="L1378" s="174"/>
      <c r="M1378" s="174"/>
      <c r="N1378" s="174"/>
      <c r="O1378" s="174"/>
      <c r="P1378" s="174"/>
      <c r="Q1378" s="108"/>
      <c r="R1378" s="82"/>
      <c r="S1378" s="82"/>
      <c r="T1378" s="82"/>
    </row>
    <row r="1379" spans="1:20" s="148" customFormat="1" ht="24.75" customHeight="1">
      <c r="A1379" s="59"/>
      <c r="B1379" s="59"/>
      <c r="C1379" s="75"/>
      <c r="D1379" s="239"/>
      <c r="E1379" s="175"/>
      <c r="F1379" s="175"/>
      <c r="G1379" s="175"/>
      <c r="H1379" s="192"/>
      <c r="I1379" s="174"/>
      <c r="J1379" s="174"/>
      <c r="K1379" s="174"/>
      <c r="L1379" s="174"/>
      <c r="M1379" s="174"/>
      <c r="N1379" s="174"/>
      <c r="O1379" s="174"/>
      <c r="P1379" s="174"/>
      <c r="Q1379" s="108"/>
      <c r="R1379" s="82"/>
      <c r="S1379" s="82"/>
      <c r="T1379" s="82"/>
    </row>
    <row r="1380" spans="1:20" s="148" customFormat="1" ht="24.75" customHeight="1">
      <c r="A1380" s="59"/>
      <c r="B1380" s="59"/>
      <c r="C1380" s="75"/>
      <c r="D1380" s="239"/>
      <c r="E1380" s="175"/>
      <c r="F1380" s="175"/>
      <c r="G1380" s="175"/>
      <c r="H1380" s="192"/>
      <c r="I1380" s="174"/>
      <c r="J1380" s="174"/>
      <c r="K1380" s="174"/>
      <c r="L1380" s="174"/>
      <c r="M1380" s="174"/>
      <c r="N1380" s="174"/>
      <c r="O1380" s="174"/>
      <c r="P1380" s="174"/>
      <c r="Q1380" s="108"/>
      <c r="R1380" s="82"/>
      <c r="S1380" s="82"/>
      <c r="T1380" s="82"/>
    </row>
    <row r="1381" spans="1:20" s="148" customFormat="1" ht="43.5" customHeight="1">
      <c r="A1381" s="59"/>
      <c r="B1381" s="59"/>
      <c r="C1381" s="75"/>
      <c r="D1381" s="239"/>
      <c r="E1381" s="175"/>
      <c r="F1381" s="175"/>
      <c r="G1381" s="175"/>
      <c r="H1381" s="192"/>
      <c r="I1381" s="174"/>
      <c r="J1381" s="174"/>
      <c r="K1381" s="174"/>
      <c r="L1381" s="174"/>
      <c r="M1381" s="174"/>
      <c r="N1381" s="174"/>
      <c r="O1381" s="174"/>
      <c r="P1381" s="174"/>
      <c r="Q1381" s="108"/>
      <c r="R1381" s="82"/>
      <c r="S1381" s="82"/>
      <c r="T1381" s="82"/>
    </row>
    <row r="1382" spans="1:20" s="148" customFormat="1" ht="24.75" customHeight="1">
      <c r="A1382" s="59"/>
      <c r="B1382" s="59"/>
      <c r="C1382" s="75"/>
      <c r="D1382" s="239"/>
      <c r="E1382" s="175"/>
      <c r="F1382" s="175"/>
      <c r="G1382" s="175"/>
      <c r="H1382" s="192"/>
      <c r="I1382" s="174"/>
      <c r="J1382" s="174"/>
      <c r="K1382" s="174"/>
      <c r="L1382" s="174"/>
      <c r="M1382" s="174"/>
      <c r="N1382" s="174"/>
      <c r="O1382" s="174"/>
      <c r="P1382" s="174"/>
      <c r="Q1382" s="108"/>
      <c r="R1382" s="82"/>
      <c r="S1382" s="82"/>
      <c r="T1382" s="82"/>
    </row>
    <row r="1383" spans="1:20" s="148" customFormat="1" ht="24.75" customHeight="1">
      <c r="A1383" s="59"/>
      <c r="B1383" s="59"/>
      <c r="C1383" s="75"/>
      <c r="D1383" s="239"/>
      <c r="E1383" s="175"/>
      <c r="F1383" s="175"/>
      <c r="G1383" s="175"/>
      <c r="H1383" s="192"/>
      <c r="I1383" s="174"/>
      <c r="J1383" s="174"/>
      <c r="K1383" s="174"/>
      <c r="L1383" s="174"/>
      <c r="M1383" s="174"/>
      <c r="N1383" s="174"/>
      <c r="O1383" s="174"/>
      <c r="P1383" s="174"/>
      <c r="Q1383" s="108"/>
      <c r="R1383" s="82"/>
      <c r="S1383" s="82"/>
      <c r="T1383" s="82"/>
    </row>
    <row r="1384" spans="1:34" s="148" customFormat="1" ht="24.75" customHeight="1">
      <c r="A1384" s="59"/>
      <c r="B1384" s="59"/>
      <c r="C1384" s="75"/>
      <c r="D1384" s="239"/>
      <c r="E1384" s="175"/>
      <c r="F1384" s="175"/>
      <c r="G1384" s="175"/>
      <c r="H1384" s="192"/>
      <c r="I1384" s="174"/>
      <c r="J1384" s="174"/>
      <c r="K1384" s="174"/>
      <c r="L1384" s="174"/>
      <c r="M1384" s="174"/>
      <c r="N1384" s="174"/>
      <c r="O1384" s="174"/>
      <c r="P1384" s="174"/>
      <c r="Q1384" s="108"/>
      <c r="R1384" s="82"/>
      <c r="S1384" s="82"/>
      <c r="T1384" s="82"/>
      <c r="U1384" s="181"/>
      <c r="V1384" s="181"/>
      <c r="W1384" s="181"/>
      <c r="X1384" s="181"/>
      <c r="Y1384" s="181"/>
      <c r="Z1384" s="181"/>
      <c r="AA1384" s="181"/>
      <c r="AB1384" s="181"/>
      <c r="AC1384" s="181"/>
      <c r="AD1384" s="181"/>
      <c r="AE1384" s="181"/>
      <c r="AF1384" s="181"/>
      <c r="AG1384" s="181"/>
      <c r="AH1384" s="181"/>
    </row>
    <row r="1385" spans="1:20" s="148" customFormat="1" ht="24.75" customHeight="1">
      <c r="A1385" s="59"/>
      <c r="B1385" s="59"/>
      <c r="C1385" s="75"/>
      <c r="D1385" s="239"/>
      <c r="E1385" s="175"/>
      <c r="F1385" s="175"/>
      <c r="G1385" s="175"/>
      <c r="H1385" s="192"/>
      <c r="I1385" s="174"/>
      <c r="J1385" s="174"/>
      <c r="K1385" s="174"/>
      <c r="L1385" s="174"/>
      <c r="M1385" s="174"/>
      <c r="N1385" s="174"/>
      <c r="O1385" s="174"/>
      <c r="P1385" s="174"/>
      <c r="Q1385" s="108"/>
      <c r="R1385" s="82"/>
      <c r="S1385" s="82"/>
      <c r="T1385" s="82"/>
    </row>
    <row r="1386" spans="1:20" s="148" customFormat="1" ht="24.75" customHeight="1">
      <c r="A1386" s="59"/>
      <c r="B1386" s="59"/>
      <c r="C1386" s="75"/>
      <c r="D1386" s="239"/>
      <c r="E1386" s="175"/>
      <c r="F1386" s="175"/>
      <c r="G1386" s="175"/>
      <c r="H1386" s="192"/>
      <c r="I1386" s="174"/>
      <c r="J1386" s="174"/>
      <c r="K1386" s="174"/>
      <c r="L1386" s="174"/>
      <c r="M1386" s="174"/>
      <c r="N1386" s="174"/>
      <c r="O1386" s="174"/>
      <c r="P1386" s="174"/>
      <c r="Q1386" s="108"/>
      <c r="R1386" s="82"/>
      <c r="S1386" s="82"/>
      <c r="T1386" s="82"/>
    </row>
    <row r="1387" spans="1:20" s="148" customFormat="1" ht="24.75" customHeight="1">
      <c r="A1387" s="59"/>
      <c r="B1387" s="59"/>
      <c r="C1387" s="75"/>
      <c r="D1387" s="239"/>
      <c r="E1387" s="175"/>
      <c r="F1387" s="175"/>
      <c r="G1387" s="175"/>
      <c r="H1387" s="192"/>
      <c r="I1387" s="174"/>
      <c r="J1387" s="174"/>
      <c r="K1387" s="174"/>
      <c r="L1387" s="174"/>
      <c r="M1387" s="174"/>
      <c r="N1387" s="174"/>
      <c r="O1387" s="174"/>
      <c r="P1387" s="174"/>
      <c r="Q1387" s="108"/>
      <c r="R1387" s="82"/>
      <c r="S1387" s="82"/>
      <c r="T1387" s="82"/>
    </row>
    <row r="1388" spans="1:20" s="148" customFormat="1" ht="43.5" customHeight="1">
      <c r="A1388" s="59"/>
      <c r="B1388" s="59"/>
      <c r="C1388" s="75"/>
      <c r="D1388" s="239"/>
      <c r="E1388" s="175"/>
      <c r="F1388" s="175"/>
      <c r="G1388" s="175"/>
      <c r="H1388" s="192"/>
      <c r="I1388" s="174"/>
      <c r="J1388" s="174"/>
      <c r="K1388" s="174"/>
      <c r="L1388" s="174"/>
      <c r="M1388" s="174"/>
      <c r="N1388" s="174"/>
      <c r="O1388" s="174"/>
      <c r="P1388" s="174"/>
      <c r="Q1388" s="108"/>
      <c r="R1388" s="82"/>
      <c r="S1388" s="82"/>
      <c r="T1388" s="82"/>
    </row>
    <row r="1389" spans="1:20" s="148" customFormat="1" ht="43.5" customHeight="1">
      <c r="A1389" s="59"/>
      <c r="B1389" s="59"/>
      <c r="C1389" s="75"/>
      <c r="D1389" s="239"/>
      <c r="E1389" s="175"/>
      <c r="F1389" s="175"/>
      <c r="G1389" s="175"/>
      <c r="H1389" s="192"/>
      <c r="I1389" s="174"/>
      <c r="J1389" s="174"/>
      <c r="K1389" s="174"/>
      <c r="L1389" s="174"/>
      <c r="M1389" s="174"/>
      <c r="N1389" s="174"/>
      <c r="O1389" s="174"/>
      <c r="P1389" s="174"/>
      <c r="Q1389" s="108"/>
      <c r="R1389" s="82"/>
      <c r="S1389" s="82"/>
      <c r="T1389" s="82"/>
    </row>
    <row r="1390" spans="1:20" s="148" customFormat="1" ht="43.5" customHeight="1">
      <c r="A1390" s="59"/>
      <c r="B1390" s="59"/>
      <c r="C1390" s="75"/>
      <c r="D1390" s="239"/>
      <c r="E1390" s="175"/>
      <c r="F1390" s="175"/>
      <c r="G1390" s="175"/>
      <c r="H1390" s="192"/>
      <c r="I1390" s="174"/>
      <c r="J1390" s="174"/>
      <c r="K1390" s="174"/>
      <c r="L1390" s="174"/>
      <c r="M1390" s="174"/>
      <c r="N1390" s="174"/>
      <c r="O1390" s="174"/>
      <c r="P1390" s="174"/>
      <c r="Q1390" s="108"/>
      <c r="R1390" s="82"/>
      <c r="S1390" s="82"/>
      <c r="T1390" s="82"/>
    </row>
    <row r="1391" spans="1:20" s="148" customFormat="1" ht="43.5" customHeight="1">
      <c r="A1391" s="59"/>
      <c r="B1391" s="59"/>
      <c r="C1391" s="75"/>
      <c r="D1391" s="239"/>
      <c r="E1391" s="175"/>
      <c r="F1391" s="175"/>
      <c r="G1391" s="175"/>
      <c r="H1391" s="192"/>
      <c r="I1391" s="174"/>
      <c r="J1391" s="174"/>
      <c r="K1391" s="174"/>
      <c r="L1391" s="174"/>
      <c r="M1391" s="174"/>
      <c r="N1391" s="174"/>
      <c r="O1391" s="174"/>
      <c r="P1391" s="174"/>
      <c r="Q1391" s="108"/>
      <c r="R1391" s="82"/>
      <c r="S1391" s="82"/>
      <c r="T1391" s="82"/>
    </row>
    <row r="1392" spans="1:20" s="148" customFormat="1" ht="24.75" customHeight="1">
      <c r="A1392" s="59"/>
      <c r="B1392" s="59"/>
      <c r="C1392" s="75"/>
      <c r="D1392" s="239"/>
      <c r="E1392" s="175"/>
      <c r="F1392" s="175"/>
      <c r="G1392" s="175"/>
      <c r="H1392" s="192"/>
      <c r="I1392" s="174"/>
      <c r="J1392" s="174"/>
      <c r="K1392" s="174"/>
      <c r="L1392" s="174"/>
      <c r="M1392" s="174"/>
      <c r="N1392" s="174"/>
      <c r="O1392" s="174"/>
      <c r="P1392" s="174"/>
      <c r="Q1392" s="108"/>
      <c r="R1392" s="82"/>
      <c r="S1392" s="82"/>
      <c r="T1392" s="82"/>
    </row>
    <row r="1393" spans="1:20" s="148" customFormat="1" ht="24.75" customHeight="1">
      <c r="A1393" s="59"/>
      <c r="B1393" s="59"/>
      <c r="C1393" s="75"/>
      <c r="D1393" s="239"/>
      <c r="E1393" s="175"/>
      <c r="F1393" s="175"/>
      <c r="G1393" s="175"/>
      <c r="H1393" s="192"/>
      <c r="I1393" s="174"/>
      <c r="J1393" s="174"/>
      <c r="K1393" s="174"/>
      <c r="L1393" s="174"/>
      <c r="M1393" s="174"/>
      <c r="N1393" s="174"/>
      <c r="O1393" s="174"/>
      <c r="P1393" s="174"/>
      <c r="Q1393" s="108"/>
      <c r="R1393" s="82"/>
      <c r="S1393" s="82"/>
      <c r="T1393" s="82"/>
    </row>
    <row r="1394" spans="1:20" s="148" customFormat="1" ht="24.75" customHeight="1">
      <c r="A1394" s="59"/>
      <c r="B1394" s="59"/>
      <c r="C1394" s="75"/>
      <c r="D1394" s="239"/>
      <c r="E1394" s="175"/>
      <c r="F1394" s="175"/>
      <c r="G1394" s="175"/>
      <c r="H1394" s="192"/>
      <c r="I1394" s="174"/>
      <c r="J1394" s="174"/>
      <c r="K1394" s="174"/>
      <c r="L1394" s="174"/>
      <c r="M1394" s="174"/>
      <c r="N1394" s="174"/>
      <c r="O1394" s="174"/>
      <c r="P1394" s="174"/>
      <c r="Q1394" s="108"/>
      <c r="R1394" s="82"/>
      <c r="S1394" s="82"/>
      <c r="T1394" s="82"/>
    </row>
    <row r="1395" spans="1:20" s="148" customFormat="1" ht="24.75" customHeight="1">
      <c r="A1395" s="59"/>
      <c r="B1395" s="59"/>
      <c r="C1395" s="75"/>
      <c r="D1395" s="239"/>
      <c r="E1395" s="175"/>
      <c r="F1395" s="175"/>
      <c r="G1395" s="175"/>
      <c r="H1395" s="192"/>
      <c r="I1395" s="174"/>
      <c r="J1395" s="174"/>
      <c r="K1395" s="174"/>
      <c r="L1395" s="174"/>
      <c r="M1395" s="174"/>
      <c r="N1395" s="174"/>
      <c r="O1395" s="174"/>
      <c r="P1395" s="174"/>
      <c r="Q1395" s="108"/>
      <c r="R1395" s="82"/>
      <c r="S1395" s="82"/>
      <c r="T1395" s="82"/>
    </row>
    <row r="1396" spans="1:20" s="148" customFormat="1" ht="24.75" customHeight="1">
      <c r="A1396" s="59"/>
      <c r="B1396" s="59"/>
      <c r="C1396" s="75"/>
      <c r="D1396" s="239"/>
      <c r="E1396" s="175"/>
      <c r="F1396" s="175"/>
      <c r="G1396" s="175"/>
      <c r="H1396" s="192"/>
      <c r="I1396" s="174"/>
      <c r="J1396" s="174"/>
      <c r="K1396" s="174"/>
      <c r="L1396" s="174"/>
      <c r="M1396" s="174"/>
      <c r="N1396" s="174"/>
      <c r="O1396" s="174"/>
      <c r="P1396" s="174"/>
      <c r="Q1396" s="126"/>
      <c r="R1396" s="82"/>
      <c r="S1396" s="82"/>
      <c r="T1396" s="82"/>
    </row>
    <row r="1397" spans="1:20" s="148" customFormat="1" ht="24.75" customHeight="1">
      <c r="A1397" s="59"/>
      <c r="B1397" s="59"/>
      <c r="C1397" s="75"/>
      <c r="D1397" s="239"/>
      <c r="E1397" s="175"/>
      <c r="F1397" s="175"/>
      <c r="G1397" s="175"/>
      <c r="H1397" s="192"/>
      <c r="I1397" s="174"/>
      <c r="J1397" s="174"/>
      <c r="K1397" s="174"/>
      <c r="L1397" s="174"/>
      <c r="M1397" s="174"/>
      <c r="N1397" s="174"/>
      <c r="O1397" s="174"/>
      <c r="P1397" s="174"/>
      <c r="Q1397" s="108"/>
      <c r="R1397" s="82"/>
      <c r="S1397" s="82"/>
      <c r="T1397" s="82"/>
    </row>
    <row r="1398" spans="1:20" s="148" customFormat="1" ht="24.75" customHeight="1">
      <c r="A1398" s="59"/>
      <c r="B1398" s="59"/>
      <c r="C1398" s="75"/>
      <c r="D1398" s="239"/>
      <c r="E1398" s="175"/>
      <c r="F1398" s="175"/>
      <c r="G1398" s="175"/>
      <c r="H1398" s="192"/>
      <c r="I1398" s="174"/>
      <c r="J1398" s="174"/>
      <c r="K1398" s="174"/>
      <c r="L1398" s="174"/>
      <c r="M1398" s="174"/>
      <c r="N1398" s="174"/>
      <c r="O1398" s="174"/>
      <c r="P1398" s="174"/>
      <c r="Q1398" s="108"/>
      <c r="R1398" s="82"/>
      <c r="S1398" s="82"/>
      <c r="T1398" s="82"/>
    </row>
    <row r="1399" spans="1:20" s="148" customFormat="1" ht="61.5" customHeight="1">
      <c r="A1399" s="59"/>
      <c r="B1399" s="59"/>
      <c r="C1399" s="75"/>
      <c r="D1399" s="239"/>
      <c r="E1399" s="175"/>
      <c r="F1399" s="175"/>
      <c r="G1399" s="175"/>
      <c r="H1399" s="192"/>
      <c r="I1399" s="174"/>
      <c r="J1399" s="174"/>
      <c r="K1399" s="174"/>
      <c r="L1399" s="174"/>
      <c r="M1399" s="174"/>
      <c r="N1399" s="174"/>
      <c r="O1399" s="174"/>
      <c r="P1399" s="174"/>
      <c r="Q1399" s="108"/>
      <c r="R1399" s="82"/>
      <c r="S1399" s="82"/>
      <c r="T1399" s="82"/>
    </row>
    <row r="1400" spans="1:20" s="148" customFormat="1" ht="24.75" customHeight="1">
      <c r="A1400" s="59"/>
      <c r="B1400" s="59"/>
      <c r="C1400" s="75"/>
      <c r="D1400" s="239"/>
      <c r="E1400" s="175"/>
      <c r="F1400" s="175"/>
      <c r="G1400" s="175"/>
      <c r="H1400" s="192"/>
      <c r="I1400" s="174"/>
      <c r="J1400" s="174"/>
      <c r="K1400" s="174"/>
      <c r="L1400" s="174"/>
      <c r="M1400" s="174"/>
      <c r="N1400" s="174"/>
      <c r="O1400" s="174"/>
      <c r="P1400" s="174"/>
      <c r="Q1400" s="108"/>
      <c r="R1400" s="82"/>
      <c r="S1400" s="82"/>
      <c r="T1400" s="82"/>
    </row>
    <row r="1401" spans="1:20" s="148" customFormat="1" ht="24.75" customHeight="1">
      <c r="A1401" s="59"/>
      <c r="B1401" s="59"/>
      <c r="C1401" s="75"/>
      <c r="D1401" s="239"/>
      <c r="E1401" s="175"/>
      <c r="F1401" s="175"/>
      <c r="G1401" s="175"/>
      <c r="H1401" s="192"/>
      <c r="I1401" s="174"/>
      <c r="J1401" s="174"/>
      <c r="K1401" s="174"/>
      <c r="L1401" s="174"/>
      <c r="M1401" s="174"/>
      <c r="N1401" s="174"/>
      <c r="O1401" s="174"/>
      <c r="P1401" s="174"/>
      <c r="Q1401" s="108"/>
      <c r="R1401" s="82"/>
      <c r="S1401" s="82"/>
      <c r="T1401" s="82"/>
    </row>
    <row r="1402" spans="1:20" s="148" customFormat="1" ht="24.75" customHeight="1">
      <c r="A1402" s="59"/>
      <c r="B1402" s="59"/>
      <c r="C1402" s="75"/>
      <c r="D1402" s="239"/>
      <c r="E1402" s="175"/>
      <c r="F1402" s="175"/>
      <c r="G1402" s="175"/>
      <c r="H1402" s="192"/>
      <c r="I1402" s="174"/>
      <c r="J1402" s="174"/>
      <c r="K1402" s="174"/>
      <c r="L1402" s="174"/>
      <c r="M1402" s="174"/>
      <c r="N1402" s="174"/>
      <c r="O1402" s="174"/>
      <c r="P1402" s="174"/>
      <c r="Q1402" s="108"/>
      <c r="R1402" s="82"/>
      <c r="S1402" s="82"/>
      <c r="T1402" s="82"/>
    </row>
    <row r="1403" spans="1:20" s="148" customFormat="1" ht="24.75" customHeight="1">
      <c r="A1403" s="59"/>
      <c r="B1403" s="59"/>
      <c r="C1403" s="75"/>
      <c r="D1403" s="239"/>
      <c r="E1403" s="175"/>
      <c r="F1403" s="175"/>
      <c r="G1403" s="175"/>
      <c r="H1403" s="192"/>
      <c r="I1403" s="174"/>
      <c r="J1403" s="174"/>
      <c r="K1403" s="174"/>
      <c r="L1403" s="174"/>
      <c r="M1403" s="174"/>
      <c r="N1403" s="174"/>
      <c r="O1403" s="174"/>
      <c r="P1403" s="174"/>
      <c r="Q1403" s="108"/>
      <c r="R1403" s="82"/>
      <c r="S1403" s="82"/>
      <c r="T1403" s="82"/>
    </row>
    <row r="1404" spans="1:20" s="148" customFormat="1" ht="24.75" customHeight="1">
      <c r="A1404" s="59"/>
      <c r="B1404" s="59"/>
      <c r="C1404" s="75"/>
      <c r="D1404" s="239"/>
      <c r="E1404" s="175"/>
      <c r="F1404" s="175"/>
      <c r="G1404" s="175"/>
      <c r="H1404" s="192"/>
      <c r="I1404" s="174"/>
      <c r="J1404" s="174"/>
      <c r="K1404" s="174"/>
      <c r="L1404" s="174"/>
      <c r="M1404" s="174"/>
      <c r="N1404" s="174"/>
      <c r="O1404" s="174"/>
      <c r="P1404" s="174"/>
      <c r="Q1404" s="108"/>
      <c r="R1404" s="82"/>
      <c r="S1404" s="82"/>
      <c r="T1404" s="82"/>
    </row>
    <row r="1405" spans="1:20" s="148" customFormat="1" ht="43.5" customHeight="1">
      <c r="A1405" s="59"/>
      <c r="B1405" s="59"/>
      <c r="C1405" s="75"/>
      <c r="D1405" s="239"/>
      <c r="E1405" s="175"/>
      <c r="F1405" s="175"/>
      <c r="G1405" s="175"/>
      <c r="H1405" s="192"/>
      <c r="I1405" s="174"/>
      <c r="J1405" s="174"/>
      <c r="K1405" s="174"/>
      <c r="L1405" s="174"/>
      <c r="M1405" s="174"/>
      <c r="N1405" s="174"/>
      <c r="O1405" s="174"/>
      <c r="P1405" s="174"/>
      <c r="Q1405" s="108"/>
      <c r="R1405" s="82"/>
      <c r="S1405" s="82"/>
      <c r="T1405" s="82"/>
    </row>
    <row r="1406" spans="1:20" s="148" customFormat="1" ht="43.5" customHeight="1">
      <c r="A1406" s="59"/>
      <c r="B1406" s="59"/>
      <c r="C1406" s="75"/>
      <c r="D1406" s="239"/>
      <c r="E1406" s="175"/>
      <c r="F1406" s="175"/>
      <c r="G1406" s="175"/>
      <c r="H1406" s="192"/>
      <c r="I1406" s="174"/>
      <c r="J1406" s="174"/>
      <c r="K1406" s="174"/>
      <c r="L1406" s="174"/>
      <c r="M1406" s="174"/>
      <c r="N1406" s="174"/>
      <c r="O1406" s="174"/>
      <c r="P1406" s="174"/>
      <c r="Q1406" s="108"/>
      <c r="R1406" s="82"/>
      <c r="S1406" s="82"/>
      <c r="T1406" s="82"/>
    </row>
    <row r="1407" spans="1:20" s="148" customFormat="1" ht="43.5" customHeight="1">
      <c r="A1407" s="59"/>
      <c r="B1407" s="59"/>
      <c r="C1407" s="75"/>
      <c r="D1407" s="239"/>
      <c r="E1407" s="175"/>
      <c r="F1407" s="175"/>
      <c r="G1407" s="175"/>
      <c r="H1407" s="192"/>
      <c r="I1407" s="174"/>
      <c r="J1407" s="174"/>
      <c r="K1407" s="174"/>
      <c r="L1407" s="174"/>
      <c r="M1407" s="174"/>
      <c r="N1407" s="174"/>
      <c r="O1407" s="174"/>
      <c r="P1407" s="174"/>
      <c r="Q1407" s="108"/>
      <c r="R1407" s="82"/>
      <c r="S1407" s="82"/>
      <c r="T1407" s="82"/>
    </row>
    <row r="1408" spans="1:20" s="148" customFormat="1" ht="24.75" customHeight="1">
      <c r="A1408" s="59"/>
      <c r="B1408" s="59"/>
      <c r="C1408" s="75"/>
      <c r="D1408" s="239"/>
      <c r="E1408" s="175"/>
      <c r="F1408" s="175"/>
      <c r="G1408" s="175"/>
      <c r="H1408" s="192"/>
      <c r="I1408" s="174"/>
      <c r="J1408" s="174"/>
      <c r="K1408" s="174"/>
      <c r="L1408" s="174"/>
      <c r="M1408" s="174"/>
      <c r="N1408" s="174"/>
      <c r="O1408" s="174"/>
      <c r="P1408" s="174"/>
      <c r="Q1408" s="108"/>
      <c r="R1408" s="82"/>
      <c r="S1408" s="82"/>
      <c r="T1408" s="82"/>
    </row>
    <row r="1409" spans="1:20" s="148" customFormat="1" ht="24.75" customHeight="1">
      <c r="A1409" s="59"/>
      <c r="B1409" s="59"/>
      <c r="C1409" s="75"/>
      <c r="D1409" s="239"/>
      <c r="E1409" s="175"/>
      <c r="F1409" s="175"/>
      <c r="G1409" s="175"/>
      <c r="H1409" s="192"/>
      <c r="I1409" s="174"/>
      <c r="J1409" s="174"/>
      <c r="K1409" s="174"/>
      <c r="L1409" s="174"/>
      <c r="M1409" s="174"/>
      <c r="N1409" s="174"/>
      <c r="O1409" s="174"/>
      <c r="P1409" s="174"/>
      <c r="Q1409" s="108"/>
      <c r="R1409" s="82"/>
      <c r="S1409" s="82"/>
      <c r="T1409" s="82"/>
    </row>
    <row r="1410" spans="1:20" s="148" customFormat="1" ht="24.75" customHeight="1">
      <c r="A1410" s="59"/>
      <c r="B1410" s="59"/>
      <c r="C1410" s="75"/>
      <c r="D1410" s="239"/>
      <c r="E1410" s="175"/>
      <c r="F1410" s="175"/>
      <c r="G1410" s="175"/>
      <c r="H1410" s="192"/>
      <c r="I1410" s="174"/>
      <c r="J1410" s="174"/>
      <c r="K1410" s="174"/>
      <c r="L1410" s="174"/>
      <c r="M1410" s="174"/>
      <c r="N1410" s="174"/>
      <c r="O1410" s="174"/>
      <c r="P1410" s="174"/>
      <c r="Q1410" s="108"/>
      <c r="R1410" s="82"/>
      <c r="S1410" s="82"/>
      <c r="T1410" s="82"/>
    </row>
    <row r="1411" spans="1:20" s="148" customFormat="1" ht="24.75" customHeight="1">
      <c r="A1411" s="59"/>
      <c r="B1411" s="59"/>
      <c r="C1411" s="75"/>
      <c r="D1411" s="239"/>
      <c r="E1411" s="175"/>
      <c r="F1411" s="175"/>
      <c r="G1411" s="175"/>
      <c r="H1411" s="192"/>
      <c r="I1411" s="174"/>
      <c r="J1411" s="174"/>
      <c r="K1411" s="174"/>
      <c r="L1411" s="174"/>
      <c r="M1411" s="174"/>
      <c r="N1411" s="174"/>
      <c r="O1411" s="174"/>
      <c r="P1411" s="174"/>
      <c r="Q1411" s="108"/>
      <c r="R1411" s="82"/>
      <c r="S1411" s="82"/>
      <c r="T1411" s="41"/>
    </row>
    <row r="1412" spans="1:20" s="148" customFormat="1" ht="24.75" customHeight="1">
      <c r="A1412" s="59"/>
      <c r="B1412" s="59"/>
      <c r="C1412" s="75"/>
      <c r="D1412" s="239"/>
      <c r="E1412" s="175"/>
      <c r="F1412" s="175"/>
      <c r="G1412" s="175"/>
      <c r="H1412" s="192"/>
      <c r="I1412" s="174"/>
      <c r="J1412" s="174"/>
      <c r="K1412" s="174"/>
      <c r="L1412" s="174"/>
      <c r="M1412" s="174"/>
      <c r="N1412" s="174"/>
      <c r="O1412" s="174"/>
      <c r="P1412" s="174"/>
      <c r="Q1412" s="108"/>
      <c r="R1412" s="82"/>
      <c r="S1412" s="82"/>
      <c r="T1412" s="82"/>
    </row>
    <row r="1413" spans="1:34" s="148" customFormat="1" ht="24.75" customHeight="1">
      <c r="A1413" s="59"/>
      <c r="B1413" s="59"/>
      <c r="C1413" s="75"/>
      <c r="D1413" s="239"/>
      <c r="E1413" s="175"/>
      <c r="F1413" s="175"/>
      <c r="G1413" s="175"/>
      <c r="H1413" s="192"/>
      <c r="I1413" s="174"/>
      <c r="J1413" s="174"/>
      <c r="K1413" s="174"/>
      <c r="L1413" s="174"/>
      <c r="M1413" s="174"/>
      <c r="N1413" s="174"/>
      <c r="O1413" s="174"/>
      <c r="P1413" s="174"/>
      <c r="Q1413" s="108"/>
      <c r="R1413" s="82"/>
      <c r="S1413" s="82"/>
      <c r="T1413" s="82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</row>
    <row r="1414" spans="1:34" s="148" customFormat="1" ht="24.75" customHeight="1">
      <c r="A1414" s="59"/>
      <c r="B1414" s="59"/>
      <c r="C1414" s="75"/>
      <c r="D1414" s="239"/>
      <c r="E1414" s="175"/>
      <c r="F1414" s="175"/>
      <c r="G1414" s="175"/>
      <c r="H1414" s="192"/>
      <c r="I1414" s="174"/>
      <c r="J1414" s="174"/>
      <c r="K1414" s="174"/>
      <c r="L1414" s="174"/>
      <c r="M1414" s="174"/>
      <c r="N1414" s="174"/>
      <c r="O1414" s="174"/>
      <c r="P1414" s="174"/>
      <c r="Q1414" s="108"/>
      <c r="R1414" s="82"/>
      <c r="S1414" s="82"/>
      <c r="T1414" s="82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</row>
    <row r="1415" spans="1:34" s="148" customFormat="1" ht="24.75" customHeight="1">
      <c r="A1415" s="59"/>
      <c r="B1415" s="59"/>
      <c r="C1415" s="75"/>
      <c r="D1415" s="239"/>
      <c r="E1415" s="175"/>
      <c r="F1415" s="175"/>
      <c r="G1415" s="175"/>
      <c r="H1415" s="192"/>
      <c r="I1415" s="174"/>
      <c r="J1415" s="174"/>
      <c r="K1415" s="174"/>
      <c r="L1415" s="174"/>
      <c r="M1415" s="174"/>
      <c r="N1415" s="174"/>
      <c r="O1415" s="174"/>
      <c r="P1415" s="174"/>
      <c r="Q1415" s="108"/>
      <c r="R1415" s="82"/>
      <c r="S1415" s="82"/>
      <c r="T1415" s="82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</row>
    <row r="1416" spans="1:34" s="148" customFormat="1" ht="24.75" customHeight="1">
      <c r="A1416" s="59"/>
      <c r="B1416" s="59"/>
      <c r="C1416" s="75"/>
      <c r="D1416" s="239"/>
      <c r="E1416" s="175"/>
      <c r="F1416" s="175"/>
      <c r="G1416" s="175"/>
      <c r="H1416" s="192"/>
      <c r="I1416" s="174"/>
      <c r="J1416" s="174"/>
      <c r="K1416" s="174"/>
      <c r="L1416" s="174"/>
      <c r="M1416" s="174"/>
      <c r="N1416" s="174"/>
      <c r="O1416" s="174"/>
      <c r="P1416" s="174"/>
      <c r="Q1416" s="108"/>
      <c r="R1416" s="82"/>
      <c r="S1416" s="82"/>
      <c r="T1416" s="82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</row>
    <row r="1417" spans="1:34" s="148" customFormat="1" ht="24.75" customHeight="1">
      <c r="A1417" s="59"/>
      <c r="B1417" s="59"/>
      <c r="C1417" s="75"/>
      <c r="D1417" s="239"/>
      <c r="E1417" s="175"/>
      <c r="F1417" s="175"/>
      <c r="G1417" s="175"/>
      <c r="H1417" s="192"/>
      <c r="I1417" s="174"/>
      <c r="J1417" s="174"/>
      <c r="K1417" s="174"/>
      <c r="L1417" s="174"/>
      <c r="M1417" s="174"/>
      <c r="N1417" s="174"/>
      <c r="O1417" s="174"/>
      <c r="P1417" s="174"/>
      <c r="Q1417" s="108"/>
      <c r="R1417" s="82"/>
      <c r="S1417" s="82"/>
      <c r="T1417" s="5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</row>
    <row r="1418" spans="1:34" s="148" customFormat="1" ht="24.75" customHeight="1">
      <c r="A1418" s="59"/>
      <c r="B1418" s="59"/>
      <c r="C1418" s="75"/>
      <c r="D1418" s="239"/>
      <c r="E1418" s="175"/>
      <c r="F1418" s="175"/>
      <c r="G1418" s="175"/>
      <c r="H1418" s="192"/>
      <c r="I1418" s="174"/>
      <c r="J1418" s="174"/>
      <c r="K1418" s="174"/>
      <c r="L1418" s="174"/>
      <c r="M1418" s="174"/>
      <c r="N1418" s="174"/>
      <c r="O1418" s="174"/>
      <c r="P1418" s="174"/>
      <c r="Q1418" s="108"/>
      <c r="R1418" s="82"/>
      <c r="S1418" s="82"/>
      <c r="T1418" s="5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</row>
    <row r="1419" spans="1:34" s="148" customFormat="1" ht="24.75" customHeight="1">
      <c r="A1419" s="59"/>
      <c r="B1419" s="59"/>
      <c r="C1419" s="75"/>
      <c r="D1419" s="239"/>
      <c r="E1419" s="175"/>
      <c r="F1419" s="175"/>
      <c r="G1419" s="175"/>
      <c r="H1419" s="192"/>
      <c r="I1419" s="174"/>
      <c r="J1419" s="174"/>
      <c r="K1419" s="174"/>
      <c r="L1419" s="174"/>
      <c r="M1419" s="174"/>
      <c r="N1419" s="174"/>
      <c r="O1419" s="174"/>
      <c r="P1419" s="174"/>
      <c r="Q1419" s="108"/>
      <c r="R1419" s="82"/>
      <c r="S1419" s="82"/>
      <c r="T1419" s="5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</row>
    <row r="1420" spans="1:34" s="148" customFormat="1" ht="24.75" customHeight="1">
      <c r="A1420" s="59"/>
      <c r="B1420" s="59"/>
      <c r="C1420" s="75"/>
      <c r="D1420" s="239"/>
      <c r="E1420" s="175"/>
      <c r="F1420" s="175"/>
      <c r="G1420" s="175"/>
      <c r="H1420" s="192"/>
      <c r="I1420" s="174"/>
      <c r="J1420" s="174"/>
      <c r="K1420" s="174"/>
      <c r="L1420" s="174"/>
      <c r="M1420" s="174"/>
      <c r="N1420" s="174"/>
      <c r="O1420" s="174"/>
      <c r="P1420" s="174"/>
      <c r="Q1420" s="108"/>
      <c r="R1420" s="82"/>
      <c r="S1420" s="82"/>
      <c r="T1420" s="5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</row>
    <row r="1421" spans="1:34" s="148" customFormat="1" ht="24.75" customHeight="1">
      <c r="A1421" s="59"/>
      <c r="B1421" s="59"/>
      <c r="C1421" s="75"/>
      <c r="D1421" s="239"/>
      <c r="E1421" s="175"/>
      <c r="F1421" s="175"/>
      <c r="G1421" s="175"/>
      <c r="H1421" s="192"/>
      <c r="I1421" s="174"/>
      <c r="J1421" s="174"/>
      <c r="K1421" s="174"/>
      <c r="L1421" s="174"/>
      <c r="M1421" s="174"/>
      <c r="N1421" s="174"/>
      <c r="O1421" s="174"/>
      <c r="P1421" s="174"/>
      <c r="Q1421" s="108"/>
      <c r="R1421" s="82"/>
      <c r="S1421" s="82"/>
      <c r="T1421" s="5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</row>
    <row r="1422" spans="1:34" s="148" customFormat="1" ht="24.75" customHeight="1">
      <c r="A1422" s="59"/>
      <c r="B1422" s="59"/>
      <c r="C1422" s="75"/>
      <c r="D1422" s="239"/>
      <c r="E1422" s="175"/>
      <c r="F1422" s="175"/>
      <c r="G1422" s="175"/>
      <c r="H1422" s="192"/>
      <c r="I1422" s="174"/>
      <c r="J1422" s="174"/>
      <c r="K1422" s="174"/>
      <c r="L1422" s="174"/>
      <c r="M1422" s="174"/>
      <c r="N1422" s="174"/>
      <c r="O1422" s="174"/>
      <c r="P1422" s="174"/>
      <c r="Q1422" s="108"/>
      <c r="R1422" s="82"/>
      <c r="S1422" s="82"/>
      <c r="T1422" s="5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</row>
    <row r="1423" spans="1:34" s="148" customFormat="1" ht="24.75" customHeight="1">
      <c r="A1423" s="59"/>
      <c r="B1423" s="59"/>
      <c r="C1423" s="75"/>
      <c r="D1423" s="239"/>
      <c r="E1423" s="175"/>
      <c r="F1423" s="175"/>
      <c r="G1423" s="175"/>
      <c r="H1423" s="192"/>
      <c r="I1423" s="174"/>
      <c r="J1423" s="174"/>
      <c r="K1423" s="174"/>
      <c r="L1423" s="174"/>
      <c r="M1423" s="174"/>
      <c r="N1423" s="174"/>
      <c r="O1423" s="174"/>
      <c r="P1423" s="174"/>
      <c r="Q1423" s="108"/>
      <c r="R1423" s="82"/>
      <c r="S1423" s="82"/>
      <c r="T1423" s="5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</row>
    <row r="1424" spans="1:34" s="148" customFormat="1" ht="24.75" customHeight="1">
      <c r="A1424" s="59"/>
      <c r="B1424" s="59"/>
      <c r="C1424" s="75"/>
      <c r="D1424" s="239"/>
      <c r="E1424" s="175"/>
      <c r="F1424" s="175"/>
      <c r="G1424" s="175"/>
      <c r="H1424" s="192"/>
      <c r="I1424" s="174"/>
      <c r="J1424" s="174"/>
      <c r="K1424" s="174"/>
      <c r="L1424" s="174"/>
      <c r="M1424" s="174"/>
      <c r="N1424" s="174"/>
      <c r="O1424" s="174"/>
      <c r="P1424" s="174"/>
      <c r="Q1424" s="108"/>
      <c r="R1424" s="82"/>
      <c r="S1424" s="82"/>
      <c r="T1424" s="5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</row>
    <row r="1425" spans="1:34" s="148" customFormat="1" ht="24.75" customHeight="1">
      <c r="A1425" s="59"/>
      <c r="B1425" s="59"/>
      <c r="C1425" s="75"/>
      <c r="D1425" s="239"/>
      <c r="E1425" s="175"/>
      <c r="F1425" s="175"/>
      <c r="G1425" s="175"/>
      <c r="H1425" s="192"/>
      <c r="I1425" s="174"/>
      <c r="J1425" s="174"/>
      <c r="K1425" s="174"/>
      <c r="L1425" s="174"/>
      <c r="M1425" s="174"/>
      <c r="N1425" s="174"/>
      <c r="O1425" s="174"/>
      <c r="P1425" s="174"/>
      <c r="Q1425" s="108"/>
      <c r="R1425" s="82"/>
      <c r="S1425" s="82"/>
      <c r="T1425" s="5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</row>
    <row r="1426" spans="1:34" s="148" customFormat="1" ht="24.75" customHeight="1">
      <c r="A1426" s="59"/>
      <c r="B1426" s="59"/>
      <c r="C1426" s="75"/>
      <c r="D1426" s="239"/>
      <c r="E1426" s="175"/>
      <c r="F1426" s="175"/>
      <c r="G1426" s="175"/>
      <c r="H1426" s="192"/>
      <c r="I1426" s="174"/>
      <c r="J1426" s="174"/>
      <c r="K1426" s="174"/>
      <c r="L1426" s="174"/>
      <c r="M1426" s="174"/>
      <c r="N1426" s="174"/>
      <c r="O1426" s="174"/>
      <c r="P1426" s="174"/>
      <c r="Q1426" s="108"/>
      <c r="R1426" s="82"/>
      <c r="S1426" s="82"/>
      <c r="T1426" s="5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</row>
    <row r="1427" spans="1:34" s="148" customFormat="1" ht="24.75" customHeight="1">
      <c r="A1427" s="59"/>
      <c r="B1427" s="59"/>
      <c r="C1427" s="75"/>
      <c r="D1427" s="239"/>
      <c r="E1427" s="175"/>
      <c r="F1427" s="175"/>
      <c r="G1427" s="175"/>
      <c r="H1427" s="192"/>
      <c r="I1427" s="174"/>
      <c r="J1427" s="174"/>
      <c r="K1427" s="174"/>
      <c r="L1427" s="174"/>
      <c r="M1427" s="174"/>
      <c r="N1427" s="174"/>
      <c r="O1427" s="174"/>
      <c r="P1427" s="174"/>
      <c r="Q1427" s="108"/>
      <c r="R1427" s="82"/>
      <c r="S1427" s="82"/>
      <c r="T1427" s="5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</row>
    <row r="1428" spans="1:34" s="148" customFormat="1" ht="66" customHeight="1">
      <c r="A1428" s="59"/>
      <c r="B1428" s="59"/>
      <c r="C1428" s="75"/>
      <c r="D1428" s="239"/>
      <c r="E1428" s="175"/>
      <c r="F1428" s="175"/>
      <c r="G1428" s="175"/>
      <c r="H1428" s="192"/>
      <c r="I1428" s="174"/>
      <c r="J1428" s="174"/>
      <c r="K1428" s="174"/>
      <c r="L1428" s="174"/>
      <c r="M1428" s="174"/>
      <c r="N1428" s="174"/>
      <c r="O1428" s="174"/>
      <c r="P1428" s="174"/>
      <c r="Q1428" s="108"/>
      <c r="R1428" s="82"/>
      <c r="S1428" s="82"/>
      <c r="T1428" s="5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</row>
    <row r="1429" spans="1:34" s="148" customFormat="1" ht="24.75" customHeight="1">
      <c r="A1429" s="59"/>
      <c r="B1429" s="59"/>
      <c r="C1429" s="75"/>
      <c r="D1429" s="239"/>
      <c r="E1429" s="175"/>
      <c r="F1429" s="175"/>
      <c r="G1429" s="175"/>
      <c r="H1429" s="192"/>
      <c r="I1429" s="174"/>
      <c r="J1429" s="174"/>
      <c r="K1429" s="174"/>
      <c r="L1429" s="174"/>
      <c r="M1429" s="174"/>
      <c r="N1429" s="174"/>
      <c r="O1429" s="174"/>
      <c r="P1429" s="174"/>
      <c r="Q1429" s="108"/>
      <c r="R1429" s="82"/>
      <c r="S1429" s="82"/>
      <c r="T1429" s="5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</row>
    <row r="1430" spans="1:34" s="148" customFormat="1" ht="24.75" customHeight="1">
      <c r="A1430" s="59"/>
      <c r="B1430" s="59"/>
      <c r="C1430" s="75"/>
      <c r="D1430" s="239"/>
      <c r="E1430" s="175"/>
      <c r="F1430" s="175"/>
      <c r="G1430" s="175"/>
      <c r="H1430" s="192"/>
      <c r="I1430" s="174"/>
      <c r="J1430" s="174"/>
      <c r="K1430" s="174"/>
      <c r="L1430" s="174"/>
      <c r="M1430" s="174"/>
      <c r="N1430" s="174"/>
      <c r="O1430" s="174"/>
      <c r="P1430" s="174"/>
      <c r="Q1430" s="108"/>
      <c r="R1430" s="82"/>
      <c r="S1430" s="82"/>
      <c r="T1430" s="5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</row>
    <row r="1431" spans="1:34" s="148" customFormat="1" ht="24.75" customHeight="1">
      <c r="A1431" s="59"/>
      <c r="B1431" s="59"/>
      <c r="C1431" s="75"/>
      <c r="D1431" s="239"/>
      <c r="E1431" s="175"/>
      <c r="F1431" s="175"/>
      <c r="G1431" s="175"/>
      <c r="H1431" s="192"/>
      <c r="I1431" s="174"/>
      <c r="J1431" s="174"/>
      <c r="K1431" s="174"/>
      <c r="L1431" s="174"/>
      <c r="M1431" s="174"/>
      <c r="N1431" s="174"/>
      <c r="O1431" s="174"/>
      <c r="P1431" s="174"/>
      <c r="Q1431" s="108"/>
      <c r="R1431" s="82"/>
      <c r="S1431" s="82"/>
      <c r="T1431" s="5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</row>
    <row r="1432" spans="1:34" s="148" customFormat="1" ht="24.75" customHeight="1">
      <c r="A1432" s="59"/>
      <c r="B1432" s="59"/>
      <c r="C1432" s="75"/>
      <c r="D1432" s="239"/>
      <c r="E1432" s="175"/>
      <c r="F1432" s="175"/>
      <c r="G1432" s="175"/>
      <c r="H1432" s="192"/>
      <c r="I1432" s="174"/>
      <c r="J1432" s="174"/>
      <c r="K1432" s="174"/>
      <c r="L1432" s="174"/>
      <c r="M1432" s="174"/>
      <c r="N1432" s="174"/>
      <c r="O1432" s="174"/>
      <c r="P1432" s="174"/>
      <c r="Q1432" s="108"/>
      <c r="R1432" s="82"/>
      <c r="S1432" s="82"/>
      <c r="T1432" s="5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</row>
    <row r="1433" spans="1:34" s="148" customFormat="1" ht="24.75" customHeight="1">
      <c r="A1433" s="59"/>
      <c r="B1433" s="59"/>
      <c r="C1433" s="75"/>
      <c r="D1433" s="239"/>
      <c r="E1433" s="175"/>
      <c r="F1433" s="175"/>
      <c r="G1433" s="175"/>
      <c r="H1433" s="192"/>
      <c r="I1433" s="174"/>
      <c r="J1433" s="174"/>
      <c r="K1433" s="174"/>
      <c r="L1433" s="174"/>
      <c r="M1433" s="174"/>
      <c r="N1433" s="174"/>
      <c r="O1433" s="174"/>
      <c r="P1433" s="174"/>
      <c r="Q1433" s="108"/>
      <c r="R1433" s="82"/>
      <c r="S1433" s="82"/>
      <c r="T1433" s="5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</row>
    <row r="1434" spans="1:20" s="148" customFormat="1" ht="24.75" customHeight="1">
      <c r="A1434" s="59"/>
      <c r="B1434" s="59"/>
      <c r="C1434" s="75"/>
      <c r="D1434" s="239"/>
      <c r="E1434" s="175"/>
      <c r="F1434" s="175"/>
      <c r="G1434" s="175"/>
      <c r="H1434" s="192"/>
      <c r="I1434" s="174"/>
      <c r="J1434" s="174"/>
      <c r="K1434" s="174"/>
      <c r="L1434" s="174"/>
      <c r="M1434" s="174"/>
      <c r="N1434" s="174"/>
      <c r="O1434" s="174"/>
      <c r="P1434" s="174"/>
      <c r="Q1434" s="126"/>
      <c r="R1434" s="82"/>
      <c r="S1434" s="82"/>
      <c r="T1434" s="5"/>
    </row>
    <row r="1435" spans="1:20" s="148" customFormat="1" ht="43.5" customHeight="1">
      <c r="A1435" s="59"/>
      <c r="B1435" s="59"/>
      <c r="C1435" s="75"/>
      <c r="D1435" s="239"/>
      <c r="E1435" s="175"/>
      <c r="F1435" s="175"/>
      <c r="G1435" s="175"/>
      <c r="H1435" s="192"/>
      <c r="I1435" s="174"/>
      <c r="J1435" s="174"/>
      <c r="K1435" s="174"/>
      <c r="L1435" s="174"/>
      <c r="M1435" s="174"/>
      <c r="N1435" s="174"/>
      <c r="O1435" s="174"/>
      <c r="P1435" s="174"/>
      <c r="Q1435" s="108"/>
      <c r="R1435" s="82"/>
      <c r="S1435" s="82"/>
      <c r="T1435" s="5"/>
    </row>
    <row r="1436" spans="1:20" s="148" customFormat="1" ht="24.75" customHeight="1">
      <c r="A1436" s="59"/>
      <c r="B1436" s="59"/>
      <c r="C1436" s="75"/>
      <c r="D1436" s="239"/>
      <c r="E1436" s="175"/>
      <c r="F1436" s="175"/>
      <c r="G1436" s="175"/>
      <c r="H1436" s="192"/>
      <c r="I1436" s="174"/>
      <c r="J1436" s="174"/>
      <c r="K1436" s="174"/>
      <c r="L1436" s="174"/>
      <c r="M1436" s="174"/>
      <c r="N1436" s="174"/>
      <c r="O1436" s="174"/>
      <c r="P1436" s="174"/>
      <c r="Q1436" s="108"/>
      <c r="R1436" s="82"/>
      <c r="S1436" s="82"/>
      <c r="T1436" s="5"/>
    </row>
    <row r="1437" spans="1:20" s="148" customFormat="1" ht="24.75" customHeight="1">
      <c r="A1437" s="59"/>
      <c r="B1437" s="59"/>
      <c r="C1437" s="75"/>
      <c r="D1437" s="239"/>
      <c r="E1437" s="175"/>
      <c r="F1437" s="175"/>
      <c r="G1437" s="175"/>
      <c r="H1437" s="192"/>
      <c r="I1437" s="174"/>
      <c r="J1437" s="174"/>
      <c r="K1437" s="174"/>
      <c r="L1437" s="174"/>
      <c r="M1437" s="174"/>
      <c r="N1437" s="174"/>
      <c r="O1437" s="174"/>
      <c r="P1437" s="174"/>
      <c r="Q1437" s="108"/>
      <c r="R1437" s="82"/>
      <c r="S1437" s="82"/>
      <c r="T1437" s="5"/>
    </row>
    <row r="1438" spans="1:20" s="148" customFormat="1" ht="24.75" customHeight="1">
      <c r="A1438" s="59"/>
      <c r="B1438" s="59"/>
      <c r="C1438" s="75"/>
      <c r="D1438" s="239"/>
      <c r="E1438" s="175"/>
      <c r="F1438" s="175"/>
      <c r="G1438" s="175"/>
      <c r="H1438" s="192"/>
      <c r="I1438" s="174"/>
      <c r="J1438" s="174"/>
      <c r="K1438" s="174"/>
      <c r="L1438" s="174"/>
      <c r="M1438" s="174"/>
      <c r="N1438" s="174"/>
      <c r="O1438" s="174"/>
      <c r="P1438" s="174"/>
      <c r="Q1438" s="108"/>
      <c r="R1438" s="82"/>
      <c r="S1438" s="82"/>
      <c r="T1438" s="5"/>
    </row>
    <row r="1439" spans="1:20" s="148" customFormat="1" ht="24.75" customHeight="1">
      <c r="A1439" s="59"/>
      <c r="B1439" s="59"/>
      <c r="C1439" s="75"/>
      <c r="D1439" s="239"/>
      <c r="E1439" s="175"/>
      <c r="F1439" s="175"/>
      <c r="G1439" s="175"/>
      <c r="H1439" s="192"/>
      <c r="I1439" s="174"/>
      <c r="J1439" s="174"/>
      <c r="K1439" s="174"/>
      <c r="L1439" s="174"/>
      <c r="M1439" s="174"/>
      <c r="N1439" s="174"/>
      <c r="O1439" s="174"/>
      <c r="P1439" s="174"/>
      <c r="Q1439" s="108"/>
      <c r="R1439" s="82"/>
      <c r="S1439" s="82"/>
      <c r="T1439" s="5"/>
    </row>
    <row r="1440" spans="1:20" s="148" customFormat="1" ht="24.75" customHeight="1">
      <c r="A1440" s="59"/>
      <c r="B1440" s="59"/>
      <c r="C1440" s="75"/>
      <c r="D1440" s="239"/>
      <c r="E1440" s="175"/>
      <c r="F1440" s="175"/>
      <c r="G1440" s="175"/>
      <c r="H1440" s="192"/>
      <c r="I1440" s="174"/>
      <c r="J1440" s="174"/>
      <c r="K1440" s="174"/>
      <c r="L1440" s="174"/>
      <c r="M1440" s="174"/>
      <c r="N1440" s="174"/>
      <c r="O1440" s="174"/>
      <c r="P1440" s="174"/>
      <c r="Q1440" s="142"/>
      <c r="R1440" s="82"/>
      <c r="S1440" s="82"/>
      <c r="T1440" s="5"/>
    </row>
    <row r="1441" spans="1:20" s="148" customFormat="1" ht="24.75" customHeight="1">
      <c r="A1441" s="59"/>
      <c r="B1441" s="59"/>
      <c r="C1441" s="75"/>
      <c r="D1441" s="239"/>
      <c r="E1441" s="175"/>
      <c r="F1441" s="175"/>
      <c r="G1441" s="175"/>
      <c r="H1441" s="192"/>
      <c r="I1441" s="174"/>
      <c r="J1441" s="174"/>
      <c r="K1441" s="174"/>
      <c r="L1441" s="174"/>
      <c r="M1441" s="174"/>
      <c r="N1441" s="174"/>
      <c r="O1441" s="174"/>
      <c r="P1441" s="174"/>
      <c r="Q1441" s="142"/>
      <c r="R1441" s="82"/>
      <c r="S1441" s="82"/>
      <c r="T1441" s="5"/>
    </row>
    <row r="1442" spans="1:20" s="148" customFormat="1" ht="24.75" customHeight="1">
      <c r="A1442" s="59"/>
      <c r="B1442" s="59"/>
      <c r="C1442" s="75"/>
      <c r="D1442" s="239"/>
      <c r="E1442" s="175"/>
      <c r="F1442" s="175"/>
      <c r="G1442" s="175"/>
      <c r="H1442" s="192"/>
      <c r="I1442" s="174"/>
      <c r="J1442" s="174"/>
      <c r="K1442" s="174"/>
      <c r="L1442" s="174"/>
      <c r="M1442" s="174"/>
      <c r="N1442" s="174"/>
      <c r="O1442" s="174"/>
      <c r="P1442" s="174"/>
      <c r="Q1442" s="142"/>
      <c r="R1442" s="82"/>
      <c r="S1442" s="82"/>
      <c r="T1442" s="5"/>
    </row>
    <row r="1443" spans="1:20" s="148" customFormat="1" ht="24.75" customHeight="1">
      <c r="A1443" s="59"/>
      <c r="B1443" s="59"/>
      <c r="C1443" s="75"/>
      <c r="D1443" s="239"/>
      <c r="E1443" s="175"/>
      <c r="F1443" s="175"/>
      <c r="G1443" s="175"/>
      <c r="H1443" s="192"/>
      <c r="I1443" s="174"/>
      <c r="J1443" s="174"/>
      <c r="K1443" s="174"/>
      <c r="L1443" s="174"/>
      <c r="M1443" s="174"/>
      <c r="N1443" s="174"/>
      <c r="O1443" s="174"/>
      <c r="P1443" s="174"/>
      <c r="Q1443" s="142"/>
      <c r="R1443" s="82"/>
      <c r="S1443" s="82"/>
      <c r="T1443" s="5"/>
    </row>
    <row r="1444" spans="1:20" s="148" customFormat="1" ht="43.5" customHeight="1">
      <c r="A1444" s="59"/>
      <c r="B1444" s="59"/>
      <c r="C1444" s="75"/>
      <c r="D1444" s="239"/>
      <c r="E1444" s="175"/>
      <c r="F1444" s="175"/>
      <c r="G1444" s="175"/>
      <c r="H1444" s="192"/>
      <c r="I1444" s="174"/>
      <c r="J1444" s="174"/>
      <c r="K1444" s="174"/>
      <c r="L1444" s="174"/>
      <c r="M1444" s="174"/>
      <c r="N1444" s="174"/>
      <c r="O1444" s="174"/>
      <c r="P1444" s="174"/>
      <c r="Q1444" s="142"/>
      <c r="R1444" s="82"/>
      <c r="S1444" s="82"/>
      <c r="T1444" s="82"/>
    </row>
    <row r="1445" spans="1:20" s="148" customFormat="1" ht="24.75" customHeight="1">
      <c r="A1445" s="59"/>
      <c r="B1445" s="59"/>
      <c r="C1445" s="75"/>
      <c r="D1445" s="239"/>
      <c r="E1445" s="175"/>
      <c r="F1445" s="175"/>
      <c r="G1445" s="175"/>
      <c r="H1445" s="192"/>
      <c r="I1445" s="174"/>
      <c r="J1445" s="174"/>
      <c r="K1445" s="174"/>
      <c r="L1445" s="174"/>
      <c r="M1445" s="174"/>
      <c r="N1445" s="174"/>
      <c r="O1445" s="174"/>
      <c r="P1445" s="174"/>
      <c r="Q1445" s="142"/>
      <c r="R1445" s="82"/>
      <c r="S1445" s="82"/>
      <c r="T1445" s="82"/>
    </row>
    <row r="1446" spans="1:20" s="148" customFormat="1" ht="24.75" customHeight="1">
      <c r="A1446" s="59"/>
      <c r="B1446" s="59"/>
      <c r="C1446" s="75"/>
      <c r="D1446" s="239"/>
      <c r="E1446" s="175"/>
      <c r="F1446" s="175"/>
      <c r="G1446" s="175"/>
      <c r="H1446" s="192"/>
      <c r="I1446" s="174"/>
      <c r="J1446" s="174"/>
      <c r="K1446" s="174"/>
      <c r="L1446" s="174"/>
      <c r="M1446" s="174"/>
      <c r="N1446" s="174"/>
      <c r="O1446" s="174"/>
      <c r="P1446" s="174"/>
      <c r="Q1446" s="142"/>
      <c r="R1446" s="82"/>
      <c r="S1446" s="82"/>
      <c r="T1446" s="82"/>
    </row>
    <row r="1447" spans="1:20" s="148" customFormat="1" ht="24.75" customHeight="1">
      <c r="A1447" s="59"/>
      <c r="B1447" s="59"/>
      <c r="C1447" s="75"/>
      <c r="D1447" s="239"/>
      <c r="E1447" s="175"/>
      <c r="F1447" s="175"/>
      <c r="G1447" s="175"/>
      <c r="H1447" s="192"/>
      <c r="I1447" s="174"/>
      <c r="J1447" s="174"/>
      <c r="K1447" s="174"/>
      <c r="L1447" s="174"/>
      <c r="M1447" s="174"/>
      <c r="N1447" s="174"/>
      <c r="O1447" s="174"/>
      <c r="P1447" s="174"/>
      <c r="Q1447" s="142"/>
      <c r="R1447" s="82"/>
      <c r="S1447" s="82"/>
      <c r="T1447" s="82"/>
    </row>
    <row r="1448" spans="1:20" s="148" customFormat="1" ht="24.75" customHeight="1">
      <c r="A1448" s="59"/>
      <c r="B1448" s="59"/>
      <c r="C1448" s="75"/>
      <c r="D1448" s="239"/>
      <c r="E1448" s="175"/>
      <c r="F1448" s="175"/>
      <c r="G1448" s="175"/>
      <c r="H1448" s="192"/>
      <c r="I1448" s="174"/>
      <c r="J1448" s="174"/>
      <c r="K1448" s="174"/>
      <c r="L1448" s="174"/>
      <c r="M1448" s="174"/>
      <c r="N1448" s="174"/>
      <c r="O1448" s="174"/>
      <c r="P1448" s="174"/>
      <c r="Q1448" s="142"/>
      <c r="R1448" s="82"/>
      <c r="S1448" s="82"/>
      <c r="T1448" s="82"/>
    </row>
    <row r="1449" spans="1:20" s="148" customFormat="1" ht="24.75" customHeight="1">
      <c r="A1449" s="59"/>
      <c r="B1449" s="59"/>
      <c r="C1449" s="75"/>
      <c r="D1449" s="239"/>
      <c r="E1449" s="175"/>
      <c r="F1449" s="175"/>
      <c r="G1449" s="175"/>
      <c r="H1449" s="192"/>
      <c r="I1449" s="174"/>
      <c r="J1449" s="174"/>
      <c r="K1449" s="174"/>
      <c r="L1449" s="174"/>
      <c r="M1449" s="174"/>
      <c r="N1449" s="174"/>
      <c r="O1449" s="174"/>
      <c r="P1449" s="174"/>
      <c r="Q1449" s="142"/>
      <c r="R1449" s="82"/>
      <c r="S1449" s="82"/>
      <c r="T1449" s="82"/>
    </row>
    <row r="1450" spans="1:34" s="185" customFormat="1" ht="43.5" customHeight="1">
      <c r="A1450" s="59"/>
      <c r="B1450" s="59"/>
      <c r="C1450" s="75"/>
      <c r="D1450" s="239"/>
      <c r="E1450" s="175"/>
      <c r="F1450" s="175"/>
      <c r="G1450" s="175"/>
      <c r="H1450" s="192"/>
      <c r="I1450" s="174"/>
      <c r="J1450" s="174"/>
      <c r="K1450" s="174"/>
      <c r="L1450" s="174"/>
      <c r="M1450" s="174"/>
      <c r="N1450" s="174"/>
      <c r="O1450" s="174"/>
      <c r="P1450" s="174"/>
      <c r="Q1450" s="142"/>
      <c r="R1450" s="82"/>
      <c r="S1450" s="82"/>
      <c r="T1450" s="82"/>
      <c r="U1450" s="148"/>
      <c r="V1450" s="148"/>
      <c r="W1450" s="148"/>
      <c r="X1450" s="148"/>
      <c r="Y1450" s="148"/>
      <c r="Z1450" s="148"/>
      <c r="AA1450" s="148"/>
      <c r="AB1450" s="148"/>
      <c r="AC1450" s="148"/>
      <c r="AD1450" s="148"/>
      <c r="AE1450" s="148"/>
      <c r="AF1450" s="148"/>
      <c r="AG1450" s="148"/>
      <c r="AH1450" s="148"/>
    </row>
    <row r="1451" spans="1:20" s="148" customFormat="1" ht="24.75" customHeight="1">
      <c r="A1451" s="59"/>
      <c r="B1451" s="59"/>
      <c r="C1451" s="75"/>
      <c r="D1451" s="239"/>
      <c r="E1451" s="175"/>
      <c r="F1451" s="175"/>
      <c r="G1451" s="175"/>
      <c r="H1451" s="192"/>
      <c r="I1451" s="174"/>
      <c r="J1451" s="174"/>
      <c r="K1451" s="174"/>
      <c r="L1451" s="174"/>
      <c r="M1451" s="174"/>
      <c r="N1451" s="174"/>
      <c r="O1451" s="174"/>
      <c r="P1451" s="174"/>
      <c r="Q1451" s="142"/>
      <c r="R1451" s="82"/>
      <c r="S1451" s="82"/>
      <c r="T1451" s="82"/>
    </row>
    <row r="1452" spans="1:20" s="148" customFormat="1" ht="24.75" customHeight="1">
      <c r="A1452" s="59"/>
      <c r="B1452" s="59"/>
      <c r="C1452" s="75"/>
      <c r="D1452" s="239"/>
      <c r="E1452" s="175"/>
      <c r="F1452" s="175"/>
      <c r="G1452" s="175"/>
      <c r="H1452" s="192"/>
      <c r="I1452" s="174"/>
      <c r="J1452" s="174"/>
      <c r="K1452" s="174"/>
      <c r="L1452" s="174"/>
      <c r="M1452" s="174"/>
      <c r="N1452" s="174"/>
      <c r="O1452" s="174"/>
      <c r="P1452" s="174"/>
      <c r="Q1452" s="142"/>
      <c r="R1452" s="82"/>
      <c r="S1452" s="82"/>
      <c r="T1452" s="82"/>
    </row>
    <row r="1453" spans="1:20" s="148" customFormat="1" ht="43.5" customHeight="1">
      <c r="A1453" s="59"/>
      <c r="B1453" s="59"/>
      <c r="C1453" s="75"/>
      <c r="D1453" s="239"/>
      <c r="E1453" s="175"/>
      <c r="F1453" s="175"/>
      <c r="G1453" s="175"/>
      <c r="H1453" s="192"/>
      <c r="I1453" s="174"/>
      <c r="J1453" s="174"/>
      <c r="K1453" s="174"/>
      <c r="L1453" s="174"/>
      <c r="M1453" s="174"/>
      <c r="N1453" s="174"/>
      <c r="O1453" s="174"/>
      <c r="P1453" s="174"/>
      <c r="Q1453" s="142"/>
      <c r="R1453" s="82"/>
      <c r="S1453" s="82"/>
      <c r="T1453" s="82"/>
    </row>
    <row r="1454" spans="1:20" s="148" customFormat="1" ht="24.75" customHeight="1">
      <c r="A1454" s="59"/>
      <c r="B1454" s="59"/>
      <c r="C1454" s="75"/>
      <c r="D1454" s="239"/>
      <c r="E1454" s="175"/>
      <c r="F1454" s="175"/>
      <c r="G1454" s="175"/>
      <c r="H1454" s="192"/>
      <c r="I1454" s="174"/>
      <c r="J1454" s="174"/>
      <c r="K1454" s="174"/>
      <c r="L1454" s="174"/>
      <c r="M1454" s="174"/>
      <c r="N1454" s="174"/>
      <c r="O1454" s="174"/>
      <c r="P1454" s="174"/>
      <c r="Q1454" s="142"/>
      <c r="R1454" s="82"/>
      <c r="S1454" s="82"/>
      <c r="T1454" s="82"/>
    </row>
    <row r="1455" spans="1:20" s="148" customFormat="1" ht="24.75" customHeight="1">
      <c r="A1455" s="59"/>
      <c r="B1455" s="59"/>
      <c r="C1455" s="75"/>
      <c r="D1455" s="239"/>
      <c r="E1455" s="175"/>
      <c r="F1455" s="175"/>
      <c r="G1455" s="175"/>
      <c r="H1455" s="192"/>
      <c r="I1455" s="174"/>
      <c r="J1455" s="174"/>
      <c r="K1455" s="174"/>
      <c r="L1455" s="174"/>
      <c r="M1455" s="174"/>
      <c r="N1455" s="174"/>
      <c r="O1455" s="174"/>
      <c r="P1455" s="174"/>
      <c r="Q1455" s="142"/>
      <c r="R1455" s="82"/>
      <c r="S1455" s="82"/>
      <c r="T1455" s="82"/>
    </row>
    <row r="1456" spans="1:20" s="148" customFormat="1" ht="24.75" customHeight="1">
      <c r="A1456" s="59"/>
      <c r="B1456" s="59"/>
      <c r="C1456" s="75"/>
      <c r="D1456" s="239"/>
      <c r="E1456" s="175"/>
      <c r="F1456" s="175"/>
      <c r="G1456" s="175"/>
      <c r="H1456" s="192"/>
      <c r="I1456" s="174"/>
      <c r="J1456" s="174"/>
      <c r="K1456" s="174"/>
      <c r="L1456" s="174"/>
      <c r="M1456" s="174"/>
      <c r="N1456" s="174"/>
      <c r="O1456" s="174"/>
      <c r="P1456" s="174"/>
      <c r="Q1456" s="142"/>
      <c r="R1456" s="82"/>
      <c r="S1456" s="82"/>
      <c r="T1456" s="82"/>
    </row>
    <row r="1457" spans="1:20" s="148" customFormat="1" ht="24.75" customHeight="1">
      <c r="A1457" s="59"/>
      <c r="B1457" s="59"/>
      <c r="C1457" s="75"/>
      <c r="D1457" s="239"/>
      <c r="E1457" s="175"/>
      <c r="F1457" s="175"/>
      <c r="G1457" s="175"/>
      <c r="H1457" s="192"/>
      <c r="I1457" s="174"/>
      <c r="J1457" s="174"/>
      <c r="K1457" s="174"/>
      <c r="L1457" s="174"/>
      <c r="M1457" s="174"/>
      <c r="N1457" s="174"/>
      <c r="O1457" s="174"/>
      <c r="P1457" s="174"/>
      <c r="Q1457" s="142"/>
      <c r="R1457" s="82"/>
      <c r="S1457" s="82"/>
      <c r="T1457" s="82"/>
    </row>
    <row r="1458" spans="1:20" s="148" customFormat="1" ht="24.75" customHeight="1">
      <c r="A1458" s="59"/>
      <c r="B1458" s="59"/>
      <c r="C1458" s="75"/>
      <c r="D1458" s="239"/>
      <c r="E1458" s="175"/>
      <c r="F1458" s="175"/>
      <c r="G1458" s="175"/>
      <c r="H1458" s="192"/>
      <c r="I1458" s="174"/>
      <c r="J1458" s="174"/>
      <c r="K1458" s="174"/>
      <c r="L1458" s="174"/>
      <c r="M1458" s="174"/>
      <c r="N1458" s="174"/>
      <c r="O1458" s="174"/>
      <c r="P1458" s="174"/>
      <c r="Q1458" s="142"/>
      <c r="R1458" s="82"/>
      <c r="S1458" s="82"/>
      <c r="T1458" s="82"/>
    </row>
    <row r="1459" spans="1:20" s="148" customFormat="1" ht="24.75" customHeight="1">
      <c r="A1459" s="59"/>
      <c r="B1459" s="59"/>
      <c r="C1459" s="75"/>
      <c r="D1459" s="239"/>
      <c r="E1459" s="175"/>
      <c r="F1459" s="175"/>
      <c r="G1459" s="175"/>
      <c r="H1459" s="192"/>
      <c r="I1459" s="174"/>
      <c r="J1459" s="174"/>
      <c r="K1459" s="174"/>
      <c r="L1459" s="174"/>
      <c r="M1459" s="174"/>
      <c r="N1459" s="174"/>
      <c r="O1459" s="174"/>
      <c r="P1459" s="174"/>
      <c r="Q1459" s="142"/>
      <c r="R1459" s="82"/>
      <c r="S1459" s="82"/>
      <c r="T1459" s="82"/>
    </row>
    <row r="1460" spans="1:20" s="148" customFormat="1" ht="24.75" customHeight="1">
      <c r="A1460" s="59"/>
      <c r="B1460" s="59"/>
      <c r="C1460" s="75"/>
      <c r="D1460" s="239"/>
      <c r="E1460" s="175"/>
      <c r="F1460" s="175"/>
      <c r="G1460" s="175"/>
      <c r="H1460" s="192"/>
      <c r="I1460" s="174"/>
      <c r="J1460" s="174"/>
      <c r="K1460" s="174"/>
      <c r="L1460" s="174"/>
      <c r="M1460" s="174"/>
      <c r="N1460" s="174"/>
      <c r="O1460" s="174"/>
      <c r="P1460" s="174"/>
      <c r="Q1460" s="142"/>
      <c r="R1460" s="82"/>
      <c r="S1460" s="82"/>
      <c r="T1460" s="82"/>
    </row>
    <row r="1461" spans="1:20" s="148" customFormat="1" ht="24.75" customHeight="1">
      <c r="A1461" s="59"/>
      <c r="B1461" s="59"/>
      <c r="C1461" s="75"/>
      <c r="D1461" s="239"/>
      <c r="E1461" s="175"/>
      <c r="F1461" s="175"/>
      <c r="G1461" s="175"/>
      <c r="H1461" s="192"/>
      <c r="I1461" s="174"/>
      <c r="J1461" s="174"/>
      <c r="K1461" s="174"/>
      <c r="L1461" s="174"/>
      <c r="M1461" s="174"/>
      <c r="N1461" s="174"/>
      <c r="O1461" s="174"/>
      <c r="P1461" s="174"/>
      <c r="Q1461" s="142"/>
      <c r="R1461" s="82"/>
      <c r="S1461" s="82"/>
      <c r="T1461" s="82"/>
    </row>
    <row r="1462" spans="1:20" s="148" customFormat="1" ht="43.5" customHeight="1">
      <c r="A1462" s="59"/>
      <c r="B1462" s="59"/>
      <c r="C1462" s="75"/>
      <c r="D1462" s="239"/>
      <c r="E1462" s="175"/>
      <c r="F1462" s="175"/>
      <c r="G1462" s="175"/>
      <c r="H1462" s="192"/>
      <c r="I1462" s="174"/>
      <c r="J1462" s="174"/>
      <c r="K1462" s="174"/>
      <c r="L1462" s="174"/>
      <c r="M1462" s="174"/>
      <c r="N1462" s="174"/>
      <c r="O1462" s="174"/>
      <c r="P1462" s="174"/>
      <c r="Q1462" s="142"/>
      <c r="R1462" s="82"/>
      <c r="S1462" s="82"/>
      <c r="T1462" s="82"/>
    </row>
    <row r="1463" spans="1:20" s="148" customFormat="1" ht="24.75" customHeight="1">
      <c r="A1463" s="59"/>
      <c r="B1463" s="59"/>
      <c r="C1463" s="75"/>
      <c r="D1463" s="239"/>
      <c r="E1463" s="175"/>
      <c r="F1463" s="175"/>
      <c r="G1463" s="175"/>
      <c r="H1463" s="192"/>
      <c r="I1463" s="174"/>
      <c r="J1463" s="174"/>
      <c r="K1463" s="174"/>
      <c r="L1463" s="174"/>
      <c r="M1463" s="174"/>
      <c r="N1463" s="174"/>
      <c r="O1463" s="174"/>
      <c r="P1463" s="174"/>
      <c r="Q1463" s="142"/>
      <c r="R1463" s="82"/>
      <c r="S1463" s="82"/>
      <c r="T1463" s="82"/>
    </row>
    <row r="1464" spans="1:20" s="148" customFormat="1" ht="24.75" customHeight="1">
      <c r="A1464" s="59"/>
      <c r="B1464" s="59"/>
      <c r="C1464" s="75"/>
      <c r="D1464" s="239"/>
      <c r="E1464" s="175"/>
      <c r="F1464" s="175"/>
      <c r="G1464" s="175"/>
      <c r="H1464" s="192"/>
      <c r="I1464" s="174"/>
      <c r="J1464" s="174"/>
      <c r="K1464" s="174"/>
      <c r="L1464" s="174"/>
      <c r="M1464" s="174"/>
      <c r="N1464" s="174"/>
      <c r="O1464" s="174"/>
      <c r="P1464" s="174"/>
      <c r="Q1464" s="142"/>
      <c r="R1464" s="82"/>
      <c r="S1464" s="82"/>
      <c r="T1464" s="82"/>
    </row>
    <row r="1465" spans="1:20" s="148" customFormat="1" ht="24.75" customHeight="1">
      <c r="A1465" s="59"/>
      <c r="B1465" s="59"/>
      <c r="C1465" s="75"/>
      <c r="D1465" s="239"/>
      <c r="E1465" s="175"/>
      <c r="F1465" s="175"/>
      <c r="G1465" s="175"/>
      <c r="H1465" s="192"/>
      <c r="I1465" s="174"/>
      <c r="J1465" s="174"/>
      <c r="K1465" s="174"/>
      <c r="L1465" s="174"/>
      <c r="M1465" s="174"/>
      <c r="N1465" s="174"/>
      <c r="O1465" s="174"/>
      <c r="P1465" s="174"/>
      <c r="Q1465" s="142"/>
      <c r="R1465" s="41"/>
      <c r="S1465" s="41"/>
      <c r="T1465" s="82"/>
    </row>
    <row r="1466" spans="1:20" s="148" customFormat="1" ht="24.75" customHeight="1">
      <c r="A1466" s="59"/>
      <c r="B1466" s="59"/>
      <c r="C1466" s="75"/>
      <c r="D1466" s="239"/>
      <c r="E1466" s="175"/>
      <c r="F1466" s="175"/>
      <c r="G1466" s="175"/>
      <c r="H1466" s="192"/>
      <c r="I1466" s="174"/>
      <c r="J1466" s="174"/>
      <c r="K1466" s="174"/>
      <c r="L1466" s="174"/>
      <c r="M1466" s="174"/>
      <c r="N1466" s="174"/>
      <c r="O1466" s="174"/>
      <c r="P1466" s="174"/>
      <c r="Q1466" s="142"/>
      <c r="R1466" s="82"/>
      <c r="S1466" s="82"/>
      <c r="T1466" s="82"/>
    </row>
    <row r="1467" spans="1:20" s="148" customFormat="1" ht="24.75" customHeight="1">
      <c r="A1467" s="59"/>
      <c r="B1467" s="59"/>
      <c r="C1467" s="75"/>
      <c r="D1467" s="239"/>
      <c r="E1467" s="175"/>
      <c r="F1467" s="175"/>
      <c r="G1467" s="175"/>
      <c r="H1467" s="192"/>
      <c r="I1467" s="174"/>
      <c r="J1467" s="174"/>
      <c r="K1467" s="174"/>
      <c r="L1467" s="174"/>
      <c r="M1467" s="174"/>
      <c r="N1467" s="174"/>
      <c r="O1467" s="174"/>
      <c r="P1467" s="174"/>
      <c r="Q1467" s="108"/>
      <c r="R1467" s="82"/>
      <c r="S1467" s="82"/>
      <c r="T1467" s="82"/>
    </row>
    <row r="1468" spans="1:20" s="148" customFormat="1" ht="43.5" customHeight="1">
      <c r="A1468" s="59"/>
      <c r="B1468" s="59"/>
      <c r="C1468" s="75"/>
      <c r="D1468" s="239"/>
      <c r="E1468" s="175"/>
      <c r="F1468" s="175"/>
      <c r="G1468" s="175"/>
      <c r="H1468" s="192"/>
      <c r="I1468" s="174"/>
      <c r="J1468" s="174"/>
      <c r="K1468" s="174"/>
      <c r="L1468" s="174"/>
      <c r="M1468" s="174"/>
      <c r="N1468" s="174"/>
      <c r="O1468" s="174"/>
      <c r="P1468" s="174"/>
      <c r="Q1468" s="108"/>
      <c r="R1468" s="82"/>
      <c r="S1468" s="82"/>
      <c r="T1468" s="82"/>
    </row>
    <row r="1469" spans="1:20" s="148" customFormat="1" ht="24.75" customHeight="1">
      <c r="A1469" s="59"/>
      <c r="B1469" s="59"/>
      <c r="C1469" s="75"/>
      <c r="D1469" s="239"/>
      <c r="E1469" s="175"/>
      <c r="F1469" s="175"/>
      <c r="G1469" s="175"/>
      <c r="H1469" s="192"/>
      <c r="I1469" s="174"/>
      <c r="J1469" s="174"/>
      <c r="K1469" s="174"/>
      <c r="L1469" s="174"/>
      <c r="M1469" s="174"/>
      <c r="N1469" s="174"/>
      <c r="O1469" s="174"/>
      <c r="P1469" s="174"/>
      <c r="Q1469" s="108"/>
      <c r="R1469" s="82"/>
      <c r="S1469" s="82"/>
      <c r="T1469" s="82"/>
    </row>
    <row r="1470" spans="1:34" s="148" customFormat="1" ht="24.75" customHeight="1">
      <c r="A1470" s="59"/>
      <c r="B1470" s="59"/>
      <c r="C1470" s="75"/>
      <c r="D1470" s="239"/>
      <c r="E1470" s="175"/>
      <c r="F1470" s="175"/>
      <c r="G1470" s="175"/>
      <c r="H1470" s="192"/>
      <c r="I1470" s="174"/>
      <c r="J1470" s="174"/>
      <c r="K1470" s="174"/>
      <c r="L1470" s="174"/>
      <c r="M1470" s="174"/>
      <c r="N1470" s="174"/>
      <c r="O1470" s="174"/>
      <c r="P1470" s="174"/>
      <c r="Q1470" s="108"/>
      <c r="R1470" s="82"/>
      <c r="S1470" s="82"/>
      <c r="T1470" s="82"/>
      <c r="U1470" s="181"/>
      <c r="V1470" s="181"/>
      <c r="W1470" s="181"/>
      <c r="X1470" s="181"/>
      <c r="Y1470" s="181"/>
      <c r="Z1470" s="181"/>
      <c r="AA1470" s="181"/>
      <c r="AB1470" s="181"/>
      <c r="AC1470" s="181"/>
      <c r="AD1470" s="181"/>
      <c r="AE1470" s="181"/>
      <c r="AF1470" s="181"/>
      <c r="AG1470" s="181"/>
      <c r="AH1470" s="181"/>
    </row>
    <row r="1471" spans="1:20" s="148" customFormat="1" ht="24.75" customHeight="1">
      <c r="A1471" s="59"/>
      <c r="B1471" s="59"/>
      <c r="C1471" s="75"/>
      <c r="D1471" s="239"/>
      <c r="E1471" s="175"/>
      <c r="F1471" s="175"/>
      <c r="G1471" s="175"/>
      <c r="H1471" s="192"/>
      <c r="I1471" s="174"/>
      <c r="J1471" s="174"/>
      <c r="K1471" s="174"/>
      <c r="L1471" s="174"/>
      <c r="M1471" s="174"/>
      <c r="N1471" s="174"/>
      <c r="O1471" s="174"/>
      <c r="P1471" s="174"/>
      <c r="Q1471" s="108"/>
      <c r="R1471" s="5"/>
      <c r="S1471" s="5"/>
      <c r="T1471" s="82"/>
    </row>
    <row r="1472" spans="1:20" s="148" customFormat="1" ht="24.75" customHeight="1">
      <c r="A1472" s="59"/>
      <c r="B1472" s="59"/>
      <c r="C1472" s="75"/>
      <c r="D1472" s="239"/>
      <c r="E1472" s="175"/>
      <c r="F1472" s="175"/>
      <c r="G1472" s="175"/>
      <c r="H1472" s="192"/>
      <c r="I1472" s="174"/>
      <c r="J1472" s="174"/>
      <c r="K1472" s="174"/>
      <c r="L1472" s="174"/>
      <c r="M1472" s="174"/>
      <c r="N1472" s="174"/>
      <c r="O1472" s="174"/>
      <c r="P1472" s="174"/>
      <c r="Q1472" s="108"/>
      <c r="R1472" s="5"/>
      <c r="S1472" s="5"/>
      <c r="T1472" s="82"/>
    </row>
    <row r="1473" spans="1:20" s="148" customFormat="1" ht="24.75" customHeight="1">
      <c r="A1473" s="59"/>
      <c r="B1473" s="59"/>
      <c r="C1473" s="75"/>
      <c r="D1473" s="239"/>
      <c r="E1473" s="175"/>
      <c r="F1473" s="175"/>
      <c r="G1473" s="175"/>
      <c r="H1473" s="192"/>
      <c r="I1473" s="174"/>
      <c r="J1473" s="174"/>
      <c r="K1473" s="174"/>
      <c r="L1473" s="174"/>
      <c r="M1473" s="174"/>
      <c r="N1473" s="174"/>
      <c r="O1473" s="174"/>
      <c r="P1473" s="174"/>
      <c r="Q1473" s="108"/>
      <c r="R1473" s="5"/>
      <c r="S1473" s="5"/>
      <c r="T1473" s="82"/>
    </row>
    <row r="1474" spans="1:20" s="148" customFormat="1" ht="24.75" customHeight="1">
      <c r="A1474" s="59"/>
      <c r="B1474" s="59"/>
      <c r="C1474" s="75"/>
      <c r="D1474" s="239"/>
      <c r="E1474" s="175"/>
      <c r="F1474" s="175"/>
      <c r="G1474" s="175"/>
      <c r="H1474" s="192"/>
      <c r="I1474" s="174"/>
      <c r="J1474" s="174"/>
      <c r="K1474" s="174"/>
      <c r="L1474" s="174"/>
      <c r="M1474" s="174"/>
      <c r="N1474" s="174"/>
      <c r="O1474" s="174"/>
      <c r="P1474" s="174"/>
      <c r="Q1474" s="108"/>
      <c r="R1474" s="5"/>
      <c r="S1474" s="5"/>
      <c r="T1474" s="82"/>
    </row>
    <row r="1475" spans="1:20" s="148" customFormat="1" ht="24.75" customHeight="1">
      <c r="A1475" s="59"/>
      <c r="B1475" s="59"/>
      <c r="C1475" s="75"/>
      <c r="D1475" s="239"/>
      <c r="E1475" s="175"/>
      <c r="F1475" s="175"/>
      <c r="G1475" s="175"/>
      <c r="H1475" s="192"/>
      <c r="I1475" s="174"/>
      <c r="J1475" s="174"/>
      <c r="K1475" s="174"/>
      <c r="L1475" s="174"/>
      <c r="M1475" s="174"/>
      <c r="N1475" s="174"/>
      <c r="O1475" s="174"/>
      <c r="P1475" s="174"/>
      <c r="Q1475" s="108"/>
      <c r="R1475" s="5"/>
      <c r="S1475" s="5"/>
      <c r="T1475" s="82"/>
    </row>
    <row r="1476" spans="1:20" s="148" customFormat="1" ht="24.75" customHeight="1">
      <c r="A1476" s="59"/>
      <c r="B1476" s="59"/>
      <c r="C1476" s="75"/>
      <c r="D1476" s="239"/>
      <c r="E1476" s="175"/>
      <c r="F1476" s="175"/>
      <c r="G1476" s="175"/>
      <c r="H1476" s="192"/>
      <c r="I1476" s="174"/>
      <c r="J1476" s="174"/>
      <c r="K1476" s="174"/>
      <c r="L1476" s="174"/>
      <c r="M1476" s="174"/>
      <c r="N1476" s="174"/>
      <c r="O1476" s="174"/>
      <c r="P1476" s="174"/>
      <c r="Q1476" s="108"/>
      <c r="R1476" s="5"/>
      <c r="S1476" s="5"/>
      <c r="T1476" s="82"/>
    </row>
    <row r="1477" spans="1:20" s="148" customFormat="1" ht="24.75" customHeight="1">
      <c r="A1477" s="59"/>
      <c r="B1477" s="59"/>
      <c r="C1477" s="75"/>
      <c r="D1477" s="239"/>
      <c r="E1477" s="175"/>
      <c r="F1477" s="175"/>
      <c r="G1477" s="175"/>
      <c r="H1477" s="192"/>
      <c r="I1477" s="174"/>
      <c r="J1477" s="174"/>
      <c r="K1477" s="174"/>
      <c r="L1477" s="174"/>
      <c r="M1477" s="174"/>
      <c r="N1477" s="174"/>
      <c r="O1477" s="174"/>
      <c r="P1477" s="174"/>
      <c r="Q1477" s="108"/>
      <c r="R1477" s="5"/>
      <c r="S1477" s="5"/>
      <c r="T1477" s="82"/>
    </row>
    <row r="1478" spans="1:20" s="148" customFormat="1" ht="24.75" customHeight="1">
      <c r="A1478" s="59"/>
      <c r="B1478" s="59"/>
      <c r="C1478" s="75"/>
      <c r="D1478" s="239"/>
      <c r="E1478" s="175"/>
      <c r="F1478" s="175"/>
      <c r="G1478" s="175"/>
      <c r="H1478" s="192"/>
      <c r="I1478" s="174"/>
      <c r="J1478" s="174"/>
      <c r="K1478" s="174"/>
      <c r="L1478" s="174"/>
      <c r="M1478" s="174"/>
      <c r="N1478" s="174"/>
      <c r="O1478" s="174"/>
      <c r="P1478" s="174"/>
      <c r="Q1478" s="108"/>
      <c r="R1478" s="5"/>
      <c r="S1478" s="5"/>
      <c r="T1478" s="82"/>
    </row>
    <row r="1479" spans="1:20" s="148" customFormat="1" ht="24.75" customHeight="1">
      <c r="A1479" s="59"/>
      <c r="B1479" s="59"/>
      <c r="C1479" s="75"/>
      <c r="D1479" s="239"/>
      <c r="E1479" s="175"/>
      <c r="F1479" s="175"/>
      <c r="G1479" s="175"/>
      <c r="H1479" s="192"/>
      <c r="I1479" s="174"/>
      <c r="J1479" s="174"/>
      <c r="K1479" s="174"/>
      <c r="L1479" s="174"/>
      <c r="M1479" s="174"/>
      <c r="N1479" s="174"/>
      <c r="O1479" s="174"/>
      <c r="P1479" s="174"/>
      <c r="Q1479" s="108"/>
      <c r="R1479" s="5"/>
      <c r="S1479" s="5"/>
      <c r="T1479" s="82"/>
    </row>
    <row r="1480" spans="1:29" s="148" customFormat="1" ht="24.75" customHeight="1">
      <c r="A1480" s="59"/>
      <c r="B1480" s="59"/>
      <c r="C1480" s="75"/>
      <c r="D1480" s="239"/>
      <c r="E1480" s="175"/>
      <c r="F1480" s="175"/>
      <c r="G1480" s="175"/>
      <c r="H1480" s="192"/>
      <c r="I1480" s="174"/>
      <c r="J1480" s="174"/>
      <c r="K1480" s="174"/>
      <c r="L1480" s="174"/>
      <c r="M1480" s="174"/>
      <c r="N1480" s="174"/>
      <c r="O1480" s="174"/>
      <c r="P1480" s="174"/>
      <c r="Q1480" s="108"/>
      <c r="R1480" s="5"/>
      <c r="S1480" s="5"/>
      <c r="T1480" s="82"/>
      <c r="AC1480" s="32"/>
    </row>
    <row r="1481" spans="1:20" s="148" customFormat="1" ht="24.75" customHeight="1">
      <c r="A1481" s="59"/>
      <c r="B1481" s="59"/>
      <c r="C1481" s="75"/>
      <c r="D1481" s="239"/>
      <c r="E1481" s="175"/>
      <c r="F1481" s="175"/>
      <c r="G1481" s="175"/>
      <c r="H1481" s="192"/>
      <c r="I1481" s="174"/>
      <c r="J1481" s="174"/>
      <c r="K1481" s="174"/>
      <c r="L1481" s="174"/>
      <c r="M1481" s="174"/>
      <c r="N1481" s="174"/>
      <c r="O1481" s="174"/>
      <c r="P1481" s="174"/>
      <c r="Q1481" s="108"/>
      <c r="R1481" s="5"/>
      <c r="S1481" s="5"/>
      <c r="T1481" s="82"/>
    </row>
    <row r="1482" spans="1:20" s="148" customFormat="1" ht="24.75" customHeight="1">
      <c r="A1482" s="59"/>
      <c r="B1482" s="59"/>
      <c r="C1482" s="75"/>
      <c r="D1482" s="239"/>
      <c r="E1482" s="175"/>
      <c r="F1482" s="175"/>
      <c r="G1482" s="175"/>
      <c r="H1482" s="192"/>
      <c r="I1482" s="174"/>
      <c r="J1482" s="174"/>
      <c r="K1482" s="174"/>
      <c r="L1482" s="174"/>
      <c r="M1482" s="174"/>
      <c r="N1482" s="174"/>
      <c r="O1482" s="174"/>
      <c r="P1482" s="174"/>
      <c r="Q1482" s="108"/>
      <c r="R1482" s="5"/>
      <c r="S1482" s="5"/>
      <c r="T1482" s="82"/>
    </row>
    <row r="1483" spans="1:20" s="148" customFormat="1" ht="24.75" customHeight="1">
      <c r="A1483" s="59"/>
      <c r="B1483" s="59"/>
      <c r="C1483" s="75"/>
      <c r="D1483" s="239"/>
      <c r="E1483" s="175"/>
      <c r="F1483" s="175"/>
      <c r="G1483" s="175"/>
      <c r="H1483" s="192"/>
      <c r="I1483" s="174"/>
      <c r="J1483" s="174"/>
      <c r="K1483" s="174"/>
      <c r="L1483" s="174"/>
      <c r="M1483" s="174"/>
      <c r="N1483" s="174"/>
      <c r="O1483" s="174"/>
      <c r="P1483" s="174"/>
      <c r="Q1483" s="108"/>
      <c r="R1483" s="5"/>
      <c r="S1483" s="5"/>
      <c r="T1483" s="82"/>
    </row>
    <row r="1484" spans="1:20" s="148" customFormat="1" ht="24.75" customHeight="1">
      <c r="A1484" s="59"/>
      <c r="B1484" s="59"/>
      <c r="C1484" s="75"/>
      <c r="D1484" s="239"/>
      <c r="E1484" s="175"/>
      <c r="F1484" s="175"/>
      <c r="G1484" s="175"/>
      <c r="H1484" s="192"/>
      <c r="I1484" s="174"/>
      <c r="J1484" s="174"/>
      <c r="K1484" s="174"/>
      <c r="L1484" s="174"/>
      <c r="M1484" s="174"/>
      <c r="N1484" s="174"/>
      <c r="O1484" s="174"/>
      <c r="P1484" s="174"/>
      <c r="Q1484" s="108"/>
      <c r="R1484" s="5"/>
      <c r="S1484" s="5"/>
      <c r="T1484" s="82"/>
    </row>
    <row r="1485" spans="1:20" s="148" customFormat="1" ht="43.5" customHeight="1">
      <c r="A1485" s="59"/>
      <c r="B1485" s="59"/>
      <c r="C1485" s="75"/>
      <c r="D1485" s="239"/>
      <c r="E1485" s="175"/>
      <c r="F1485" s="175"/>
      <c r="G1485" s="175"/>
      <c r="H1485" s="192"/>
      <c r="I1485" s="174"/>
      <c r="J1485" s="174"/>
      <c r="K1485" s="174"/>
      <c r="L1485" s="174"/>
      <c r="M1485" s="174"/>
      <c r="N1485" s="174"/>
      <c r="O1485" s="174"/>
      <c r="P1485" s="174"/>
      <c r="Q1485" s="108"/>
      <c r="R1485" s="5"/>
      <c r="S1485" s="5"/>
      <c r="T1485" s="82"/>
    </row>
    <row r="1486" spans="1:20" s="148" customFormat="1" ht="43.5" customHeight="1">
      <c r="A1486" s="59"/>
      <c r="B1486" s="59"/>
      <c r="C1486" s="75"/>
      <c r="D1486" s="239"/>
      <c r="E1486" s="175"/>
      <c r="F1486" s="175"/>
      <c r="G1486" s="175"/>
      <c r="H1486" s="192"/>
      <c r="I1486" s="174"/>
      <c r="J1486" s="174"/>
      <c r="K1486" s="174"/>
      <c r="L1486" s="174"/>
      <c r="M1486" s="174"/>
      <c r="N1486" s="174"/>
      <c r="O1486" s="174"/>
      <c r="P1486" s="174"/>
      <c r="Q1486" s="108"/>
      <c r="R1486" s="5"/>
      <c r="S1486" s="5"/>
      <c r="T1486" s="82"/>
    </row>
    <row r="1487" spans="1:20" s="148" customFormat="1" ht="43.5" customHeight="1">
      <c r="A1487" s="59"/>
      <c r="B1487" s="59"/>
      <c r="C1487" s="75"/>
      <c r="D1487" s="239"/>
      <c r="E1487" s="175"/>
      <c r="F1487" s="175"/>
      <c r="G1487" s="175"/>
      <c r="H1487" s="192"/>
      <c r="I1487" s="174"/>
      <c r="J1487" s="174"/>
      <c r="K1487" s="174"/>
      <c r="L1487" s="174"/>
      <c r="M1487" s="174"/>
      <c r="N1487" s="174"/>
      <c r="O1487" s="174"/>
      <c r="P1487" s="174"/>
      <c r="Q1487" s="108"/>
      <c r="R1487" s="5"/>
      <c r="S1487" s="5"/>
      <c r="T1487" s="82"/>
    </row>
    <row r="1488" spans="1:20" s="148" customFormat="1" ht="43.5" customHeight="1">
      <c r="A1488" s="59"/>
      <c r="B1488" s="59"/>
      <c r="C1488" s="75"/>
      <c r="D1488" s="239"/>
      <c r="E1488" s="175"/>
      <c r="F1488" s="175"/>
      <c r="G1488" s="175"/>
      <c r="H1488" s="192"/>
      <c r="I1488" s="174"/>
      <c r="J1488" s="174"/>
      <c r="K1488" s="174"/>
      <c r="L1488" s="174"/>
      <c r="M1488" s="174"/>
      <c r="N1488" s="174"/>
      <c r="O1488" s="174"/>
      <c r="P1488" s="174"/>
      <c r="Q1488" s="108"/>
      <c r="R1488" s="5"/>
      <c r="S1488" s="5"/>
      <c r="T1488" s="82"/>
    </row>
    <row r="1489" spans="1:20" s="148" customFormat="1" ht="24.75" customHeight="1">
      <c r="A1489" s="59"/>
      <c r="B1489" s="59"/>
      <c r="C1489" s="75"/>
      <c r="D1489" s="239"/>
      <c r="E1489" s="175"/>
      <c r="F1489" s="175"/>
      <c r="G1489" s="175"/>
      <c r="H1489" s="192"/>
      <c r="I1489" s="174"/>
      <c r="J1489" s="174"/>
      <c r="K1489" s="174"/>
      <c r="L1489" s="174"/>
      <c r="M1489" s="174"/>
      <c r="N1489" s="174"/>
      <c r="O1489" s="174"/>
      <c r="P1489" s="174"/>
      <c r="Q1489" s="108"/>
      <c r="R1489" s="5"/>
      <c r="S1489" s="5"/>
      <c r="T1489" s="82"/>
    </row>
    <row r="1490" spans="1:20" s="148" customFormat="1" ht="24.75" customHeight="1">
      <c r="A1490" s="59"/>
      <c r="B1490" s="59"/>
      <c r="C1490" s="75"/>
      <c r="D1490" s="239"/>
      <c r="E1490" s="175"/>
      <c r="F1490" s="175"/>
      <c r="G1490" s="175"/>
      <c r="H1490" s="192"/>
      <c r="I1490" s="174"/>
      <c r="J1490" s="174"/>
      <c r="K1490" s="174"/>
      <c r="L1490" s="174"/>
      <c r="M1490" s="174"/>
      <c r="N1490" s="174"/>
      <c r="O1490" s="174"/>
      <c r="P1490" s="174"/>
      <c r="Q1490" s="108"/>
      <c r="R1490" s="5"/>
      <c r="S1490" s="5"/>
      <c r="T1490" s="82"/>
    </row>
    <row r="1491" spans="1:34" s="148" customFormat="1" ht="24.75" customHeight="1">
      <c r="A1491" s="59"/>
      <c r="B1491" s="59"/>
      <c r="C1491" s="75"/>
      <c r="D1491" s="239"/>
      <c r="E1491" s="175"/>
      <c r="F1491" s="175"/>
      <c r="G1491" s="175"/>
      <c r="H1491" s="192"/>
      <c r="I1491" s="174"/>
      <c r="J1491" s="174"/>
      <c r="K1491" s="174"/>
      <c r="L1491" s="174"/>
      <c r="M1491" s="174"/>
      <c r="N1491" s="174"/>
      <c r="O1491" s="174"/>
      <c r="P1491" s="174"/>
      <c r="Q1491" s="108"/>
      <c r="R1491" s="5"/>
      <c r="S1491" s="5"/>
      <c r="T1491" s="82"/>
      <c r="U1491" s="147"/>
      <c r="V1491" s="147"/>
      <c r="W1491" s="147"/>
      <c r="X1491" s="147"/>
      <c r="Y1491" s="147"/>
      <c r="Z1491" s="147"/>
      <c r="AA1491" s="147"/>
      <c r="AB1491" s="147"/>
      <c r="AC1491" s="147"/>
      <c r="AD1491" s="147"/>
      <c r="AE1491" s="147"/>
      <c r="AF1491" s="147"/>
      <c r="AG1491" s="147"/>
      <c r="AH1491" s="147"/>
    </row>
    <row r="1492" spans="1:20" s="148" customFormat="1" ht="24.75" customHeight="1">
      <c r="A1492" s="59"/>
      <c r="B1492" s="59"/>
      <c r="C1492" s="75"/>
      <c r="D1492" s="239"/>
      <c r="E1492" s="175"/>
      <c r="F1492" s="175"/>
      <c r="G1492" s="175"/>
      <c r="H1492" s="192"/>
      <c r="I1492" s="174"/>
      <c r="J1492" s="174"/>
      <c r="K1492" s="174"/>
      <c r="L1492" s="174"/>
      <c r="M1492" s="174"/>
      <c r="N1492" s="174"/>
      <c r="O1492" s="174"/>
      <c r="P1492" s="174"/>
      <c r="Q1492" s="108"/>
      <c r="R1492" s="5"/>
      <c r="S1492" s="5"/>
      <c r="T1492" s="82"/>
    </row>
    <row r="1493" spans="1:20" s="148" customFormat="1" ht="24.75" customHeight="1">
      <c r="A1493" s="59"/>
      <c r="B1493" s="59"/>
      <c r="C1493" s="75"/>
      <c r="D1493" s="239"/>
      <c r="E1493" s="175"/>
      <c r="F1493" s="175"/>
      <c r="G1493" s="175"/>
      <c r="H1493" s="192"/>
      <c r="I1493" s="174"/>
      <c r="J1493" s="174"/>
      <c r="K1493" s="174"/>
      <c r="L1493" s="174"/>
      <c r="M1493" s="174"/>
      <c r="N1493" s="174"/>
      <c r="O1493" s="174"/>
      <c r="P1493" s="174"/>
      <c r="Q1493" s="108"/>
      <c r="R1493" s="5"/>
      <c r="S1493" s="5"/>
      <c r="T1493" s="82"/>
    </row>
    <row r="1494" spans="1:20" s="148" customFormat="1" ht="43.5" customHeight="1">
      <c r="A1494" s="59"/>
      <c r="B1494" s="59"/>
      <c r="C1494" s="75"/>
      <c r="D1494" s="239"/>
      <c r="E1494" s="175"/>
      <c r="F1494" s="175"/>
      <c r="G1494" s="175"/>
      <c r="H1494" s="192"/>
      <c r="I1494" s="174"/>
      <c r="J1494" s="174"/>
      <c r="K1494" s="174"/>
      <c r="L1494" s="174"/>
      <c r="M1494" s="174"/>
      <c r="N1494" s="174"/>
      <c r="O1494" s="174"/>
      <c r="P1494" s="174"/>
      <c r="Q1494" s="108"/>
      <c r="R1494" s="5"/>
      <c r="S1494" s="5"/>
      <c r="T1494" s="82"/>
    </row>
    <row r="1495" spans="1:20" s="148" customFormat="1" ht="24.75" customHeight="1">
      <c r="A1495" s="59"/>
      <c r="B1495" s="59"/>
      <c r="C1495" s="75"/>
      <c r="D1495" s="239"/>
      <c r="E1495" s="175"/>
      <c r="F1495" s="175"/>
      <c r="G1495" s="175"/>
      <c r="H1495" s="192"/>
      <c r="I1495" s="174"/>
      <c r="J1495" s="174"/>
      <c r="K1495" s="174"/>
      <c r="L1495" s="174"/>
      <c r="M1495" s="174"/>
      <c r="N1495" s="174"/>
      <c r="O1495" s="174"/>
      <c r="P1495" s="174"/>
      <c r="Q1495" s="108"/>
      <c r="R1495" s="5"/>
      <c r="S1495" s="5"/>
      <c r="T1495" s="82"/>
    </row>
    <row r="1496" spans="1:34" s="148" customFormat="1" ht="24.75" customHeight="1">
      <c r="A1496" s="59"/>
      <c r="B1496" s="59"/>
      <c r="C1496" s="75"/>
      <c r="D1496" s="239"/>
      <c r="E1496" s="175"/>
      <c r="F1496" s="175"/>
      <c r="G1496" s="175"/>
      <c r="H1496" s="192"/>
      <c r="I1496" s="174"/>
      <c r="J1496" s="174"/>
      <c r="K1496" s="174"/>
      <c r="L1496" s="174"/>
      <c r="M1496" s="174"/>
      <c r="N1496" s="174"/>
      <c r="O1496" s="174"/>
      <c r="P1496" s="174"/>
      <c r="Q1496" s="108"/>
      <c r="R1496" s="5"/>
      <c r="S1496" s="5"/>
      <c r="T1496" s="82"/>
      <c r="U1496" s="209"/>
      <c r="V1496" s="209"/>
      <c r="W1496" s="209"/>
      <c r="X1496" s="209"/>
      <c r="Y1496" s="209"/>
      <c r="Z1496" s="209"/>
      <c r="AA1496" s="209"/>
      <c r="AB1496" s="209"/>
      <c r="AC1496" s="181"/>
      <c r="AD1496" s="181"/>
      <c r="AE1496" s="181"/>
      <c r="AF1496" s="181"/>
      <c r="AG1496" s="181"/>
      <c r="AH1496" s="181"/>
    </row>
    <row r="1497" spans="1:34" s="148" customFormat="1" ht="43.5" customHeight="1">
      <c r="A1497" s="59"/>
      <c r="B1497" s="59"/>
      <c r="C1497" s="75"/>
      <c r="D1497" s="239"/>
      <c r="E1497" s="175"/>
      <c r="F1497" s="175"/>
      <c r="G1497" s="175"/>
      <c r="H1497" s="192"/>
      <c r="I1497" s="174"/>
      <c r="J1497" s="174"/>
      <c r="K1497" s="174"/>
      <c r="L1497" s="174"/>
      <c r="M1497" s="174"/>
      <c r="N1497" s="174"/>
      <c r="O1497" s="174"/>
      <c r="P1497" s="174"/>
      <c r="Q1497" s="108"/>
      <c r="R1497" s="5"/>
      <c r="S1497" s="5"/>
      <c r="T1497" s="82"/>
      <c r="U1497" s="181"/>
      <c r="V1497" s="181"/>
      <c r="W1497" s="181"/>
      <c r="X1497" s="181"/>
      <c r="Y1497" s="181"/>
      <c r="Z1497" s="181"/>
      <c r="AA1497" s="181"/>
      <c r="AB1497" s="181"/>
      <c r="AC1497" s="181"/>
      <c r="AD1497" s="181"/>
      <c r="AE1497" s="181"/>
      <c r="AF1497" s="181"/>
      <c r="AG1497" s="181"/>
      <c r="AH1497" s="181"/>
    </row>
    <row r="1498" spans="1:34" s="148" customFormat="1" ht="24.75" customHeight="1">
      <c r="A1498" s="59"/>
      <c r="B1498" s="59"/>
      <c r="C1498" s="75"/>
      <c r="D1498" s="239"/>
      <c r="E1498" s="175"/>
      <c r="F1498" s="175"/>
      <c r="G1498" s="175"/>
      <c r="H1498" s="192"/>
      <c r="I1498" s="174"/>
      <c r="J1498" s="174"/>
      <c r="K1498" s="174"/>
      <c r="L1498" s="174"/>
      <c r="M1498" s="174"/>
      <c r="N1498" s="174"/>
      <c r="O1498" s="174"/>
      <c r="P1498" s="174"/>
      <c r="Q1498" s="110"/>
      <c r="R1498" s="82"/>
      <c r="S1498" s="82"/>
      <c r="T1498" s="82"/>
      <c r="U1498" s="209"/>
      <c r="V1498" s="209"/>
      <c r="W1498" s="209"/>
      <c r="X1498" s="209"/>
      <c r="Y1498" s="209"/>
      <c r="Z1498" s="209"/>
      <c r="AA1498" s="209"/>
      <c r="AB1498" s="209"/>
      <c r="AC1498" s="181"/>
      <c r="AD1498" s="181"/>
      <c r="AE1498" s="181"/>
      <c r="AF1498" s="181"/>
      <c r="AG1498" s="181"/>
      <c r="AH1498" s="181"/>
    </row>
    <row r="1499" spans="1:20" s="148" customFormat="1" ht="24.75" customHeight="1">
      <c r="A1499" s="59"/>
      <c r="B1499" s="59"/>
      <c r="C1499" s="75"/>
      <c r="D1499" s="239"/>
      <c r="E1499" s="175"/>
      <c r="F1499" s="175"/>
      <c r="G1499" s="175"/>
      <c r="H1499" s="192"/>
      <c r="I1499" s="174"/>
      <c r="J1499" s="174"/>
      <c r="K1499" s="174"/>
      <c r="L1499" s="174"/>
      <c r="M1499" s="174"/>
      <c r="N1499" s="174"/>
      <c r="O1499" s="174"/>
      <c r="P1499" s="174"/>
      <c r="Q1499" s="108"/>
      <c r="R1499" s="82"/>
      <c r="S1499" s="82"/>
      <c r="T1499" s="82"/>
    </row>
    <row r="1500" spans="1:20" s="148" customFormat="1" ht="24.75" customHeight="1">
      <c r="A1500" s="59"/>
      <c r="B1500" s="59"/>
      <c r="C1500" s="75"/>
      <c r="D1500" s="239"/>
      <c r="E1500" s="175"/>
      <c r="F1500" s="175"/>
      <c r="G1500" s="175"/>
      <c r="H1500" s="192"/>
      <c r="I1500" s="174"/>
      <c r="J1500" s="174"/>
      <c r="K1500" s="174"/>
      <c r="L1500" s="174"/>
      <c r="M1500" s="174"/>
      <c r="N1500" s="174"/>
      <c r="O1500" s="174"/>
      <c r="P1500" s="174"/>
      <c r="Q1500" s="108"/>
      <c r="R1500" s="82"/>
      <c r="S1500" s="82"/>
      <c r="T1500" s="82"/>
    </row>
    <row r="1501" spans="1:20" s="148" customFormat="1" ht="24.75" customHeight="1">
      <c r="A1501" s="59"/>
      <c r="B1501" s="59"/>
      <c r="C1501" s="75"/>
      <c r="D1501" s="239"/>
      <c r="E1501" s="175"/>
      <c r="F1501" s="175"/>
      <c r="G1501" s="175"/>
      <c r="H1501" s="192"/>
      <c r="I1501" s="174"/>
      <c r="J1501" s="174"/>
      <c r="K1501" s="174"/>
      <c r="L1501" s="174"/>
      <c r="M1501" s="174"/>
      <c r="N1501" s="174"/>
      <c r="O1501" s="174"/>
      <c r="P1501" s="174"/>
      <c r="Q1501" s="108"/>
      <c r="R1501" s="82"/>
      <c r="S1501" s="82"/>
      <c r="T1501" s="82"/>
    </row>
    <row r="1502" spans="1:20" s="148" customFormat="1" ht="24.75" customHeight="1">
      <c r="A1502" s="59"/>
      <c r="B1502" s="59"/>
      <c r="C1502" s="75"/>
      <c r="D1502" s="239"/>
      <c r="E1502" s="175"/>
      <c r="F1502" s="175"/>
      <c r="G1502" s="175"/>
      <c r="H1502" s="192"/>
      <c r="I1502" s="174"/>
      <c r="J1502" s="174"/>
      <c r="K1502" s="174"/>
      <c r="L1502" s="174"/>
      <c r="M1502" s="174"/>
      <c r="N1502" s="174"/>
      <c r="O1502" s="174"/>
      <c r="P1502" s="174"/>
      <c r="Q1502" s="108"/>
      <c r="R1502" s="82"/>
      <c r="S1502" s="82"/>
      <c r="T1502" s="82"/>
    </row>
    <row r="1503" spans="1:20" s="148" customFormat="1" ht="24.75" customHeight="1">
      <c r="A1503" s="59"/>
      <c r="B1503" s="59"/>
      <c r="C1503" s="75"/>
      <c r="D1503" s="239"/>
      <c r="E1503" s="175"/>
      <c r="F1503" s="175"/>
      <c r="G1503" s="175"/>
      <c r="H1503" s="192"/>
      <c r="I1503" s="174"/>
      <c r="J1503" s="174"/>
      <c r="K1503" s="174"/>
      <c r="L1503" s="174"/>
      <c r="M1503" s="174"/>
      <c r="N1503" s="174"/>
      <c r="O1503" s="174"/>
      <c r="P1503" s="174"/>
      <c r="Q1503" s="108"/>
      <c r="R1503" s="82"/>
      <c r="S1503" s="82"/>
      <c r="T1503" s="82"/>
    </row>
    <row r="1504" spans="1:34" s="181" customFormat="1" ht="24.75" customHeight="1">
      <c r="A1504" s="59"/>
      <c r="B1504" s="59"/>
      <c r="C1504" s="75"/>
      <c r="D1504" s="239"/>
      <c r="E1504" s="175"/>
      <c r="F1504" s="175"/>
      <c r="G1504" s="175"/>
      <c r="H1504" s="192"/>
      <c r="I1504" s="174"/>
      <c r="J1504" s="174"/>
      <c r="K1504" s="174"/>
      <c r="L1504" s="174"/>
      <c r="M1504" s="174"/>
      <c r="N1504" s="174"/>
      <c r="O1504" s="174"/>
      <c r="P1504" s="174"/>
      <c r="Q1504" s="108"/>
      <c r="R1504" s="82"/>
      <c r="S1504" s="82"/>
      <c r="T1504" s="82"/>
      <c r="U1504" s="148"/>
      <c r="V1504" s="148"/>
      <c r="W1504" s="148"/>
      <c r="X1504" s="148"/>
      <c r="Y1504" s="148"/>
      <c r="Z1504" s="148"/>
      <c r="AA1504" s="148"/>
      <c r="AB1504" s="148"/>
      <c r="AC1504" s="148"/>
      <c r="AD1504" s="148"/>
      <c r="AE1504" s="148"/>
      <c r="AF1504" s="148"/>
      <c r="AG1504" s="148"/>
      <c r="AH1504" s="148"/>
    </row>
    <row r="1505" spans="1:20" s="148" customFormat="1" ht="24.75" customHeight="1">
      <c r="A1505" s="59"/>
      <c r="B1505" s="59"/>
      <c r="C1505" s="75"/>
      <c r="D1505" s="239"/>
      <c r="E1505" s="175"/>
      <c r="F1505" s="175"/>
      <c r="G1505" s="175"/>
      <c r="H1505" s="192"/>
      <c r="I1505" s="174"/>
      <c r="J1505" s="174"/>
      <c r="K1505" s="174"/>
      <c r="L1505" s="174"/>
      <c r="M1505" s="174"/>
      <c r="N1505" s="174"/>
      <c r="O1505" s="174"/>
      <c r="P1505" s="174"/>
      <c r="Q1505" s="108"/>
      <c r="R1505" s="82"/>
      <c r="S1505" s="82"/>
      <c r="T1505" s="82"/>
    </row>
    <row r="1506" spans="1:20" s="148" customFormat="1" ht="24.75" customHeight="1">
      <c r="A1506" s="59"/>
      <c r="B1506" s="59"/>
      <c r="C1506" s="75"/>
      <c r="D1506" s="239"/>
      <c r="E1506" s="175"/>
      <c r="F1506" s="175"/>
      <c r="G1506" s="175"/>
      <c r="H1506" s="192"/>
      <c r="I1506" s="174"/>
      <c r="J1506" s="174"/>
      <c r="K1506" s="174"/>
      <c r="L1506" s="174"/>
      <c r="M1506" s="174"/>
      <c r="N1506" s="174"/>
      <c r="O1506" s="174"/>
      <c r="P1506" s="174"/>
      <c r="Q1506" s="108"/>
      <c r="R1506" s="82"/>
      <c r="S1506" s="82"/>
      <c r="T1506" s="82"/>
    </row>
    <row r="1507" spans="1:20" s="148" customFormat="1" ht="24.75" customHeight="1">
      <c r="A1507" s="59"/>
      <c r="B1507" s="59"/>
      <c r="C1507" s="75"/>
      <c r="D1507" s="239"/>
      <c r="E1507" s="175"/>
      <c r="F1507" s="175"/>
      <c r="G1507" s="175"/>
      <c r="H1507" s="192"/>
      <c r="I1507" s="174"/>
      <c r="J1507" s="174"/>
      <c r="K1507" s="174"/>
      <c r="L1507" s="174"/>
      <c r="M1507" s="174"/>
      <c r="N1507" s="174"/>
      <c r="O1507" s="174"/>
      <c r="P1507" s="174"/>
      <c r="Q1507" s="108"/>
      <c r="R1507" s="82"/>
      <c r="S1507" s="82"/>
      <c r="T1507" s="82"/>
    </row>
    <row r="1508" spans="1:20" s="148" customFormat="1" ht="24.75" customHeight="1">
      <c r="A1508" s="59"/>
      <c r="B1508" s="59"/>
      <c r="C1508" s="75"/>
      <c r="D1508" s="239"/>
      <c r="E1508" s="175"/>
      <c r="F1508" s="175"/>
      <c r="G1508" s="175"/>
      <c r="H1508" s="192"/>
      <c r="I1508" s="174"/>
      <c r="J1508" s="174"/>
      <c r="K1508" s="174"/>
      <c r="L1508" s="174"/>
      <c r="M1508" s="174"/>
      <c r="N1508" s="174"/>
      <c r="O1508" s="174"/>
      <c r="P1508" s="174"/>
      <c r="Q1508" s="108"/>
      <c r="R1508" s="82"/>
      <c r="S1508" s="82"/>
      <c r="T1508" s="82"/>
    </row>
    <row r="1509" spans="1:20" s="148" customFormat="1" ht="24.75" customHeight="1">
      <c r="A1509" s="59"/>
      <c r="B1509" s="59"/>
      <c r="C1509" s="75"/>
      <c r="D1509" s="239"/>
      <c r="E1509" s="175"/>
      <c r="F1509" s="175"/>
      <c r="G1509" s="175"/>
      <c r="H1509" s="192"/>
      <c r="I1509" s="174"/>
      <c r="J1509" s="174"/>
      <c r="K1509" s="174"/>
      <c r="L1509" s="174"/>
      <c r="M1509" s="174"/>
      <c r="N1509" s="174"/>
      <c r="O1509" s="174"/>
      <c r="P1509" s="174"/>
      <c r="Q1509" s="108"/>
      <c r="R1509" s="82"/>
      <c r="S1509" s="82"/>
      <c r="T1509" s="82"/>
    </row>
    <row r="1510" spans="1:20" s="148" customFormat="1" ht="24.75" customHeight="1">
      <c r="A1510" s="59"/>
      <c r="B1510" s="59"/>
      <c r="C1510" s="75"/>
      <c r="D1510" s="239"/>
      <c r="E1510" s="175"/>
      <c r="F1510" s="175"/>
      <c r="G1510" s="175"/>
      <c r="H1510" s="192"/>
      <c r="I1510" s="174"/>
      <c r="J1510" s="174"/>
      <c r="K1510" s="174"/>
      <c r="L1510" s="174"/>
      <c r="M1510" s="174"/>
      <c r="N1510" s="174"/>
      <c r="O1510" s="174"/>
      <c r="P1510" s="174"/>
      <c r="Q1510" s="108"/>
      <c r="R1510" s="82"/>
      <c r="S1510" s="82"/>
      <c r="T1510" s="82"/>
    </row>
    <row r="1511" spans="1:20" s="148" customFormat="1" ht="24.75" customHeight="1">
      <c r="A1511" s="59"/>
      <c r="B1511" s="59"/>
      <c r="C1511" s="75"/>
      <c r="D1511" s="239"/>
      <c r="E1511" s="175"/>
      <c r="F1511" s="175"/>
      <c r="G1511" s="175"/>
      <c r="H1511" s="192"/>
      <c r="I1511" s="174"/>
      <c r="J1511" s="174"/>
      <c r="K1511" s="174"/>
      <c r="L1511" s="174"/>
      <c r="M1511" s="174"/>
      <c r="N1511" s="174"/>
      <c r="O1511" s="174"/>
      <c r="P1511" s="174"/>
      <c r="Q1511" s="108"/>
      <c r="R1511" s="82"/>
      <c r="S1511" s="82"/>
      <c r="T1511" s="82"/>
    </row>
    <row r="1512" spans="1:20" s="148" customFormat="1" ht="24.75" customHeight="1">
      <c r="A1512" s="59"/>
      <c r="B1512" s="59"/>
      <c r="C1512" s="75"/>
      <c r="D1512" s="239"/>
      <c r="E1512" s="175"/>
      <c r="F1512" s="175"/>
      <c r="G1512" s="175"/>
      <c r="H1512" s="192"/>
      <c r="I1512" s="174"/>
      <c r="J1512" s="174"/>
      <c r="K1512" s="174"/>
      <c r="L1512" s="174"/>
      <c r="M1512" s="174"/>
      <c r="N1512" s="174"/>
      <c r="O1512" s="174"/>
      <c r="P1512" s="174"/>
      <c r="Q1512" s="108"/>
      <c r="R1512" s="82"/>
      <c r="S1512" s="82"/>
      <c r="T1512" s="82"/>
    </row>
    <row r="1513" spans="1:20" s="148" customFormat="1" ht="24.75" customHeight="1">
      <c r="A1513" s="59"/>
      <c r="B1513" s="59"/>
      <c r="C1513" s="75"/>
      <c r="D1513" s="239"/>
      <c r="E1513" s="175"/>
      <c r="F1513" s="175"/>
      <c r="G1513" s="175"/>
      <c r="H1513" s="192"/>
      <c r="I1513" s="174"/>
      <c r="J1513" s="174"/>
      <c r="K1513" s="174"/>
      <c r="L1513" s="174"/>
      <c r="M1513" s="174"/>
      <c r="N1513" s="174"/>
      <c r="O1513" s="174"/>
      <c r="P1513" s="174"/>
      <c r="Q1513" s="108"/>
      <c r="R1513" s="82"/>
      <c r="S1513" s="82"/>
      <c r="T1513" s="82"/>
    </row>
    <row r="1514" spans="1:20" s="148" customFormat="1" ht="24.75" customHeight="1">
      <c r="A1514" s="59"/>
      <c r="B1514" s="59"/>
      <c r="C1514" s="75"/>
      <c r="D1514" s="239"/>
      <c r="E1514" s="175"/>
      <c r="F1514" s="175"/>
      <c r="G1514" s="175"/>
      <c r="H1514" s="192"/>
      <c r="I1514" s="174"/>
      <c r="J1514" s="174"/>
      <c r="K1514" s="174"/>
      <c r="L1514" s="174"/>
      <c r="M1514" s="174"/>
      <c r="N1514" s="174"/>
      <c r="O1514" s="174"/>
      <c r="P1514" s="174"/>
      <c r="Q1514" s="108"/>
      <c r="R1514" s="82"/>
      <c r="S1514" s="82"/>
      <c r="T1514" s="82"/>
    </row>
    <row r="1515" spans="1:20" s="148" customFormat="1" ht="43.5" customHeight="1">
      <c r="A1515" s="59"/>
      <c r="B1515" s="59"/>
      <c r="C1515" s="75"/>
      <c r="D1515" s="239"/>
      <c r="E1515" s="175"/>
      <c r="F1515" s="175"/>
      <c r="G1515" s="175"/>
      <c r="H1515" s="192"/>
      <c r="I1515" s="174"/>
      <c r="J1515" s="174"/>
      <c r="K1515" s="174"/>
      <c r="L1515" s="174"/>
      <c r="M1515" s="174"/>
      <c r="N1515" s="174"/>
      <c r="O1515" s="174"/>
      <c r="P1515" s="174"/>
      <c r="Q1515" s="108"/>
      <c r="R1515" s="82"/>
      <c r="S1515" s="82"/>
      <c r="T1515" s="82"/>
    </row>
    <row r="1516" spans="1:20" s="148" customFormat="1" ht="24.75" customHeight="1">
      <c r="A1516" s="59"/>
      <c r="B1516" s="59"/>
      <c r="C1516" s="75"/>
      <c r="D1516" s="239"/>
      <c r="E1516" s="175"/>
      <c r="F1516" s="175"/>
      <c r="G1516" s="175"/>
      <c r="H1516" s="192"/>
      <c r="I1516" s="174"/>
      <c r="J1516" s="174"/>
      <c r="K1516" s="174"/>
      <c r="L1516" s="174"/>
      <c r="M1516" s="174"/>
      <c r="N1516" s="174"/>
      <c r="O1516" s="174"/>
      <c r="P1516" s="174"/>
      <c r="Q1516" s="108"/>
      <c r="R1516" s="82"/>
      <c r="S1516" s="82"/>
      <c r="T1516" s="82"/>
    </row>
    <row r="1517" spans="1:20" s="148" customFormat="1" ht="24.75" customHeight="1">
      <c r="A1517" s="59"/>
      <c r="B1517" s="59"/>
      <c r="C1517" s="75"/>
      <c r="D1517" s="239"/>
      <c r="E1517" s="175"/>
      <c r="F1517" s="175"/>
      <c r="G1517" s="175"/>
      <c r="H1517" s="192"/>
      <c r="I1517" s="174"/>
      <c r="J1517" s="174"/>
      <c r="K1517" s="174"/>
      <c r="L1517" s="174"/>
      <c r="M1517" s="174"/>
      <c r="N1517" s="174"/>
      <c r="O1517" s="174"/>
      <c r="P1517" s="174"/>
      <c r="Q1517" s="108"/>
      <c r="R1517" s="82"/>
      <c r="S1517" s="82"/>
      <c r="T1517" s="82"/>
    </row>
    <row r="1518" spans="1:20" s="148" customFormat="1" ht="24.75" customHeight="1">
      <c r="A1518" s="59"/>
      <c r="B1518" s="59"/>
      <c r="C1518" s="75"/>
      <c r="D1518" s="239"/>
      <c r="E1518" s="175"/>
      <c r="F1518" s="175"/>
      <c r="G1518" s="175"/>
      <c r="H1518" s="192"/>
      <c r="I1518" s="174"/>
      <c r="J1518" s="174"/>
      <c r="K1518" s="174"/>
      <c r="L1518" s="174"/>
      <c r="M1518" s="174"/>
      <c r="N1518" s="174"/>
      <c r="O1518" s="174"/>
      <c r="P1518" s="174"/>
      <c r="Q1518" s="108"/>
      <c r="R1518" s="82"/>
      <c r="S1518" s="82"/>
      <c r="T1518" s="82"/>
    </row>
    <row r="1519" spans="1:20" s="148" customFormat="1" ht="24.75" customHeight="1">
      <c r="A1519" s="59"/>
      <c r="B1519" s="59"/>
      <c r="C1519" s="75"/>
      <c r="D1519" s="239"/>
      <c r="E1519" s="175"/>
      <c r="F1519" s="175"/>
      <c r="G1519" s="175"/>
      <c r="H1519" s="192"/>
      <c r="I1519" s="174"/>
      <c r="J1519" s="174"/>
      <c r="K1519" s="174"/>
      <c r="L1519" s="174"/>
      <c r="M1519" s="174"/>
      <c r="N1519" s="174"/>
      <c r="O1519" s="174"/>
      <c r="P1519" s="174"/>
      <c r="Q1519" s="108"/>
      <c r="R1519" s="82"/>
      <c r="S1519" s="82"/>
      <c r="T1519" s="5"/>
    </row>
    <row r="1520" spans="1:20" s="148" customFormat="1" ht="24.75" customHeight="1">
      <c r="A1520" s="59"/>
      <c r="B1520" s="59"/>
      <c r="C1520" s="75"/>
      <c r="D1520" s="239"/>
      <c r="E1520" s="175"/>
      <c r="F1520" s="175"/>
      <c r="G1520" s="175"/>
      <c r="H1520" s="192"/>
      <c r="I1520" s="174"/>
      <c r="J1520" s="174"/>
      <c r="K1520" s="174"/>
      <c r="L1520" s="174"/>
      <c r="M1520" s="174"/>
      <c r="N1520" s="174"/>
      <c r="O1520" s="174"/>
      <c r="P1520" s="174"/>
      <c r="Q1520" s="108"/>
      <c r="R1520" s="82"/>
      <c r="S1520" s="82"/>
      <c r="T1520" s="82"/>
    </row>
    <row r="1521" spans="1:20" s="148" customFormat="1" ht="24.75" customHeight="1">
      <c r="A1521" s="59"/>
      <c r="B1521" s="59"/>
      <c r="C1521" s="75"/>
      <c r="D1521" s="239"/>
      <c r="E1521" s="175"/>
      <c r="F1521" s="175"/>
      <c r="G1521" s="175"/>
      <c r="H1521" s="192"/>
      <c r="I1521" s="174"/>
      <c r="J1521" s="174"/>
      <c r="K1521" s="174"/>
      <c r="L1521" s="174"/>
      <c r="M1521" s="174"/>
      <c r="N1521" s="174"/>
      <c r="O1521" s="174"/>
      <c r="P1521" s="174"/>
      <c r="Q1521" s="108"/>
      <c r="R1521" s="82"/>
      <c r="S1521" s="82"/>
      <c r="T1521" s="82"/>
    </row>
    <row r="1522" spans="1:20" s="148" customFormat="1" ht="24.75" customHeight="1">
      <c r="A1522" s="59"/>
      <c r="B1522" s="59"/>
      <c r="C1522" s="75"/>
      <c r="D1522" s="239"/>
      <c r="E1522" s="175"/>
      <c r="F1522" s="175"/>
      <c r="G1522" s="175"/>
      <c r="H1522" s="192"/>
      <c r="I1522" s="174"/>
      <c r="J1522" s="174"/>
      <c r="K1522" s="174"/>
      <c r="L1522" s="174"/>
      <c r="M1522" s="174"/>
      <c r="N1522" s="174"/>
      <c r="O1522" s="174"/>
      <c r="P1522" s="174"/>
      <c r="Q1522" s="108"/>
      <c r="R1522" s="82"/>
      <c r="S1522" s="82"/>
      <c r="T1522" s="82"/>
    </row>
    <row r="1523" spans="1:20" s="148" customFormat="1" ht="24.75" customHeight="1">
      <c r="A1523" s="59"/>
      <c r="B1523" s="59"/>
      <c r="C1523" s="75"/>
      <c r="D1523" s="239"/>
      <c r="E1523" s="175"/>
      <c r="F1523" s="175"/>
      <c r="G1523" s="175"/>
      <c r="H1523" s="192"/>
      <c r="I1523" s="174"/>
      <c r="J1523" s="174"/>
      <c r="K1523" s="174"/>
      <c r="L1523" s="174"/>
      <c r="M1523" s="174"/>
      <c r="N1523" s="174"/>
      <c r="O1523" s="174"/>
      <c r="P1523" s="174"/>
      <c r="Q1523" s="108"/>
      <c r="R1523" s="82"/>
      <c r="S1523" s="82"/>
      <c r="T1523" s="82"/>
    </row>
    <row r="1524" spans="1:20" s="148" customFormat="1" ht="24.75" customHeight="1">
      <c r="A1524" s="59"/>
      <c r="B1524" s="59"/>
      <c r="C1524" s="75"/>
      <c r="D1524" s="239"/>
      <c r="E1524" s="175"/>
      <c r="F1524" s="175"/>
      <c r="G1524" s="175"/>
      <c r="H1524" s="192"/>
      <c r="I1524" s="174"/>
      <c r="J1524" s="174"/>
      <c r="K1524" s="174"/>
      <c r="L1524" s="174"/>
      <c r="M1524" s="174"/>
      <c r="N1524" s="174"/>
      <c r="O1524" s="174"/>
      <c r="P1524" s="174"/>
      <c r="Q1524" s="108"/>
      <c r="R1524" s="82"/>
      <c r="S1524" s="82"/>
      <c r="T1524" s="82"/>
    </row>
    <row r="1525" spans="1:20" s="148" customFormat="1" ht="24.75" customHeight="1">
      <c r="A1525" s="59"/>
      <c r="B1525" s="59"/>
      <c r="C1525" s="75"/>
      <c r="D1525" s="239"/>
      <c r="E1525" s="175"/>
      <c r="F1525" s="175"/>
      <c r="G1525" s="175"/>
      <c r="H1525" s="192"/>
      <c r="I1525" s="174"/>
      <c r="J1525" s="174"/>
      <c r="K1525" s="174"/>
      <c r="L1525" s="174"/>
      <c r="M1525" s="174"/>
      <c r="N1525" s="174"/>
      <c r="O1525" s="174"/>
      <c r="P1525" s="174"/>
      <c r="Q1525" s="108"/>
      <c r="R1525" s="82"/>
      <c r="S1525" s="82"/>
      <c r="T1525" s="116"/>
    </row>
    <row r="1526" spans="1:20" s="148" customFormat="1" ht="24.75" customHeight="1">
      <c r="A1526" s="59"/>
      <c r="B1526" s="59"/>
      <c r="C1526" s="75"/>
      <c r="D1526" s="239"/>
      <c r="E1526" s="175"/>
      <c r="F1526" s="175"/>
      <c r="G1526" s="175"/>
      <c r="H1526" s="192"/>
      <c r="I1526" s="174"/>
      <c r="J1526" s="174"/>
      <c r="K1526" s="174"/>
      <c r="L1526" s="174"/>
      <c r="M1526" s="174"/>
      <c r="N1526" s="174"/>
      <c r="O1526" s="174"/>
      <c r="P1526" s="174"/>
      <c r="Q1526" s="108"/>
      <c r="R1526" s="82"/>
      <c r="S1526" s="82"/>
      <c r="T1526" s="116"/>
    </row>
    <row r="1527" spans="1:20" s="148" customFormat="1" ht="24.75" customHeight="1">
      <c r="A1527" s="59"/>
      <c r="B1527" s="59"/>
      <c r="C1527" s="75"/>
      <c r="D1527" s="239"/>
      <c r="E1527" s="175"/>
      <c r="F1527" s="175"/>
      <c r="G1527" s="175"/>
      <c r="H1527" s="192"/>
      <c r="I1527" s="174"/>
      <c r="J1527" s="174"/>
      <c r="K1527" s="174"/>
      <c r="L1527" s="174"/>
      <c r="M1527" s="174"/>
      <c r="N1527" s="174"/>
      <c r="O1527" s="174"/>
      <c r="P1527" s="174"/>
      <c r="Q1527" s="108"/>
      <c r="R1527" s="82"/>
      <c r="S1527" s="82"/>
      <c r="T1527" s="116"/>
    </row>
    <row r="1528" spans="1:20" s="148" customFormat="1" ht="24.75" customHeight="1">
      <c r="A1528" s="59"/>
      <c r="B1528" s="59"/>
      <c r="C1528" s="75"/>
      <c r="D1528" s="239"/>
      <c r="E1528" s="175"/>
      <c r="F1528" s="175"/>
      <c r="G1528" s="175"/>
      <c r="H1528" s="192"/>
      <c r="I1528" s="174"/>
      <c r="J1528" s="174"/>
      <c r="K1528" s="174"/>
      <c r="L1528" s="174"/>
      <c r="M1528" s="174"/>
      <c r="N1528" s="174"/>
      <c r="O1528" s="174"/>
      <c r="P1528" s="174"/>
      <c r="Q1528" s="108"/>
      <c r="R1528" s="82"/>
      <c r="S1528" s="82"/>
      <c r="T1528" s="116"/>
    </row>
    <row r="1529" spans="1:20" s="148" customFormat="1" ht="43.5" customHeight="1">
      <c r="A1529" s="59"/>
      <c r="B1529" s="59"/>
      <c r="C1529" s="75"/>
      <c r="D1529" s="239"/>
      <c r="E1529" s="175"/>
      <c r="F1529" s="175"/>
      <c r="G1529" s="175"/>
      <c r="H1529" s="192"/>
      <c r="I1529" s="174"/>
      <c r="J1529" s="174"/>
      <c r="K1529" s="174"/>
      <c r="L1529" s="174"/>
      <c r="M1529" s="174"/>
      <c r="N1529" s="174"/>
      <c r="O1529" s="174"/>
      <c r="P1529" s="174"/>
      <c r="Q1529" s="108"/>
      <c r="R1529" s="82"/>
      <c r="S1529" s="82"/>
      <c r="T1529" s="116"/>
    </row>
    <row r="1530" spans="1:20" s="148" customFormat="1" ht="43.5" customHeight="1">
      <c r="A1530" s="59"/>
      <c r="B1530" s="59"/>
      <c r="C1530" s="75"/>
      <c r="D1530" s="239"/>
      <c r="E1530" s="175"/>
      <c r="F1530" s="175"/>
      <c r="G1530" s="175"/>
      <c r="H1530" s="192"/>
      <c r="I1530" s="174"/>
      <c r="J1530" s="174"/>
      <c r="K1530" s="174"/>
      <c r="L1530" s="174"/>
      <c r="M1530" s="174"/>
      <c r="N1530" s="174"/>
      <c r="O1530" s="174"/>
      <c r="P1530" s="174"/>
      <c r="Q1530" s="108"/>
      <c r="R1530" s="82"/>
      <c r="S1530" s="82"/>
      <c r="T1530" s="116"/>
    </row>
    <row r="1531" spans="1:20" s="148" customFormat="1" ht="24.75" customHeight="1">
      <c r="A1531" s="59"/>
      <c r="B1531" s="59"/>
      <c r="C1531" s="75"/>
      <c r="D1531" s="239"/>
      <c r="E1531" s="175"/>
      <c r="F1531" s="175"/>
      <c r="G1531" s="175"/>
      <c r="H1531" s="192"/>
      <c r="I1531" s="174"/>
      <c r="J1531" s="174"/>
      <c r="K1531" s="174"/>
      <c r="L1531" s="174"/>
      <c r="M1531" s="174"/>
      <c r="N1531" s="174"/>
      <c r="O1531" s="174"/>
      <c r="P1531" s="174"/>
      <c r="Q1531" s="108"/>
      <c r="R1531" s="82"/>
      <c r="S1531" s="82"/>
      <c r="T1531" s="116"/>
    </row>
    <row r="1532" spans="1:20" s="148" customFormat="1" ht="24.75" customHeight="1">
      <c r="A1532" s="59"/>
      <c r="B1532" s="59"/>
      <c r="C1532" s="75"/>
      <c r="D1532" s="239"/>
      <c r="E1532" s="175"/>
      <c r="F1532" s="175"/>
      <c r="G1532" s="175"/>
      <c r="H1532" s="192"/>
      <c r="I1532" s="174"/>
      <c r="J1532" s="174"/>
      <c r="K1532" s="174"/>
      <c r="L1532" s="174"/>
      <c r="M1532" s="174"/>
      <c r="N1532" s="174"/>
      <c r="O1532" s="174"/>
      <c r="P1532" s="174"/>
      <c r="Q1532" s="108"/>
      <c r="R1532" s="82"/>
      <c r="S1532" s="82"/>
      <c r="T1532" s="116"/>
    </row>
    <row r="1533" spans="1:20" s="148" customFormat="1" ht="43.5" customHeight="1">
      <c r="A1533" s="59"/>
      <c r="B1533" s="59"/>
      <c r="C1533" s="75"/>
      <c r="D1533" s="239"/>
      <c r="E1533" s="175"/>
      <c r="F1533" s="175"/>
      <c r="G1533" s="175"/>
      <c r="H1533" s="192"/>
      <c r="I1533" s="174"/>
      <c r="J1533" s="174"/>
      <c r="K1533" s="174"/>
      <c r="L1533" s="174"/>
      <c r="M1533" s="174"/>
      <c r="N1533" s="174"/>
      <c r="O1533" s="174"/>
      <c r="P1533" s="174"/>
      <c r="Q1533" s="108"/>
      <c r="R1533" s="82"/>
      <c r="S1533" s="82"/>
      <c r="T1533" s="116"/>
    </row>
    <row r="1534" spans="1:20" s="148" customFormat="1" ht="24.75" customHeight="1">
      <c r="A1534" s="59"/>
      <c r="B1534" s="59"/>
      <c r="C1534" s="75"/>
      <c r="D1534" s="239"/>
      <c r="E1534" s="175"/>
      <c r="F1534" s="175"/>
      <c r="G1534" s="175"/>
      <c r="H1534" s="192"/>
      <c r="I1534" s="174"/>
      <c r="J1534" s="174"/>
      <c r="K1534" s="174"/>
      <c r="L1534" s="174"/>
      <c r="M1534" s="174"/>
      <c r="N1534" s="174"/>
      <c r="O1534" s="174"/>
      <c r="P1534" s="174"/>
      <c r="Q1534" s="108"/>
      <c r="R1534" s="82"/>
      <c r="S1534" s="82"/>
      <c r="T1534" s="116"/>
    </row>
    <row r="1535" spans="1:20" s="148" customFormat="1" ht="43.5" customHeight="1">
      <c r="A1535" s="59"/>
      <c r="B1535" s="59"/>
      <c r="C1535" s="75"/>
      <c r="D1535" s="239"/>
      <c r="E1535" s="175"/>
      <c r="F1535" s="175"/>
      <c r="G1535" s="175"/>
      <c r="H1535" s="192"/>
      <c r="I1535" s="174"/>
      <c r="J1535" s="174"/>
      <c r="K1535" s="174"/>
      <c r="L1535" s="174"/>
      <c r="M1535" s="174"/>
      <c r="N1535" s="174"/>
      <c r="O1535" s="174"/>
      <c r="P1535" s="174"/>
      <c r="Q1535" s="108"/>
      <c r="R1535" s="82"/>
      <c r="S1535" s="82"/>
      <c r="T1535" s="116"/>
    </row>
    <row r="1536" spans="1:20" s="148" customFormat="1" ht="24.75" customHeight="1">
      <c r="A1536" s="59"/>
      <c r="B1536" s="59"/>
      <c r="C1536" s="75"/>
      <c r="D1536" s="239"/>
      <c r="E1536" s="175"/>
      <c r="F1536" s="175"/>
      <c r="G1536" s="175"/>
      <c r="H1536" s="192"/>
      <c r="I1536" s="174"/>
      <c r="J1536" s="174"/>
      <c r="K1536" s="174"/>
      <c r="L1536" s="174"/>
      <c r="M1536" s="174"/>
      <c r="N1536" s="174"/>
      <c r="O1536" s="174"/>
      <c r="P1536" s="174"/>
      <c r="Q1536" s="108"/>
      <c r="R1536" s="82"/>
      <c r="S1536" s="82"/>
      <c r="T1536" s="116"/>
    </row>
    <row r="1537" spans="1:20" s="148" customFormat="1" ht="24.75" customHeight="1">
      <c r="A1537" s="59"/>
      <c r="B1537" s="59"/>
      <c r="C1537" s="75"/>
      <c r="D1537" s="239"/>
      <c r="E1537" s="175"/>
      <c r="F1537" s="175"/>
      <c r="G1537" s="175"/>
      <c r="H1537" s="192"/>
      <c r="I1537" s="174"/>
      <c r="J1537" s="174"/>
      <c r="K1537" s="174"/>
      <c r="L1537" s="174"/>
      <c r="M1537" s="174"/>
      <c r="N1537" s="174"/>
      <c r="O1537" s="174"/>
      <c r="P1537" s="174"/>
      <c r="Q1537" s="108"/>
      <c r="R1537" s="82"/>
      <c r="S1537" s="82"/>
      <c r="T1537" s="116"/>
    </row>
    <row r="1538" spans="1:20" s="148" customFormat="1" ht="24.75" customHeight="1">
      <c r="A1538" s="59"/>
      <c r="B1538" s="59"/>
      <c r="C1538" s="75"/>
      <c r="D1538" s="239"/>
      <c r="E1538" s="175"/>
      <c r="F1538" s="175"/>
      <c r="G1538" s="175"/>
      <c r="H1538" s="192"/>
      <c r="I1538" s="174"/>
      <c r="J1538" s="174"/>
      <c r="K1538" s="174"/>
      <c r="L1538" s="174"/>
      <c r="M1538" s="174"/>
      <c r="N1538" s="174"/>
      <c r="O1538" s="174"/>
      <c r="P1538" s="174"/>
      <c r="Q1538" s="108"/>
      <c r="R1538" s="82"/>
      <c r="S1538" s="82"/>
      <c r="T1538" s="116"/>
    </row>
    <row r="1539" spans="1:20" s="148" customFormat="1" ht="24.75" customHeight="1">
      <c r="A1539" s="59"/>
      <c r="B1539" s="59"/>
      <c r="C1539" s="75"/>
      <c r="D1539" s="239"/>
      <c r="E1539" s="175"/>
      <c r="F1539" s="175"/>
      <c r="G1539" s="175"/>
      <c r="H1539" s="192"/>
      <c r="I1539" s="174"/>
      <c r="J1539" s="174"/>
      <c r="K1539" s="174"/>
      <c r="L1539" s="174"/>
      <c r="M1539" s="174"/>
      <c r="N1539" s="174"/>
      <c r="O1539" s="174"/>
      <c r="P1539" s="174"/>
      <c r="Q1539" s="108"/>
      <c r="R1539" s="82"/>
      <c r="S1539" s="82"/>
      <c r="T1539" s="116"/>
    </row>
    <row r="1540" spans="1:42" s="181" customFormat="1" ht="24.75" customHeight="1">
      <c r="A1540" s="59"/>
      <c r="B1540" s="59"/>
      <c r="C1540" s="75"/>
      <c r="D1540" s="239"/>
      <c r="E1540" s="175"/>
      <c r="F1540" s="175"/>
      <c r="G1540" s="175"/>
      <c r="H1540" s="192"/>
      <c r="I1540" s="174"/>
      <c r="J1540" s="174"/>
      <c r="K1540" s="174"/>
      <c r="L1540" s="174"/>
      <c r="M1540" s="174"/>
      <c r="N1540" s="174"/>
      <c r="O1540" s="174"/>
      <c r="P1540" s="174"/>
      <c r="Q1540" s="108"/>
      <c r="R1540" s="82"/>
      <c r="S1540" s="82"/>
      <c r="T1540" s="116"/>
      <c r="U1540" s="148"/>
      <c r="V1540" s="148"/>
      <c r="W1540" s="148"/>
      <c r="X1540" s="148"/>
      <c r="Y1540" s="148"/>
      <c r="Z1540" s="148"/>
      <c r="AA1540" s="148"/>
      <c r="AB1540" s="148"/>
      <c r="AC1540" s="148"/>
      <c r="AD1540" s="148"/>
      <c r="AE1540" s="148"/>
      <c r="AF1540" s="148"/>
      <c r="AG1540" s="148"/>
      <c r="AH1540" s="148"/>
      <c r="AI1540" s="148"/>
      <c r="AJ1540" s="148"/>
      <c r="AK1540" s="148"/>
      <c r="AL1540" s="148"/>
      <c r="AM1540" s="148"/>
      <c r="AN1540" s="148"/>
      <c r="AO1540" s="148"/>
      <c r="AP1540" s="148"/>
    </row>
    <row r="1541" spans="1:20" s="148" customFormat="1" ht="43.5" customHeight="1">
      <c r="A1541" s="59"/>
      <c r="B1541" s="59"/>
      <c r="C1541" s="75"/>
      <c r="D1541" s="239"/>
      <c r="E1541" s="175"/>
      <c r="F1541" s="175"/>
      <c r="G1541" s="175"/>
      <c r="H1541" s="192"/>
      <c r="I1541" s="174"/>
      <c r="J1541" s="174"/>
      <c r="K1541" s="174"/>
      <c r="L1541" s="174"/>
      <c r="M1541" s="174"/>
      <c r="N1541" s="174"/>
      <c r="O1541" s="174"/>
      <c r="P1541" s="174"/>
      <c r="Q1541" s="108"/>
      <c r="R1541" s="82"/>
      <c r="S1541" s="82"/>
      <c r="T1541" s="116"/>
    </row>
    <row r="1542" spans="1:20" s="148" customFormat="1" ht="43.5" customHeight="1">
      <c r="A1542" s="59"/>
      <c r="B1542" s="59"/>
      <c r="C1542" s="75"/>
      <c r="D1542" s="239"/>
      <c r="E1542" s="175"/>
      <c r="F1542" s="175"/>
      <c r="G1542" s="175"/>
      <c r="H1542" s="192"/>
      <c r="I1542" s="174"/>
      <c r="J1542" s="174"/>
      <c r="K1542" s="174"/>
      <c r="L1542" s="174"/>
      <c r="M1542" s="174"/>
      <c r="N1542" s="174"/>
      <c r="O1542" s="174"/>
      <c r="P1542" s="174"/>
      <c r="Q1542" s="142"/>
      <c r="R1542" s="82"/>
      <c r="S1542" s="82"/>
      <c r="T1542" s="116"/>
    </row>
    <row r="1543" spans="1:20" s="148" customFormat="1" ht="24.75" customHeight="1">
      <c r="A1543" s="59"/>
      <c r="B1543" s="59"/>
      <c r="C1543" s="75"/>
      <c r="D1543" s="239"/>
      <c r="E1543" s="175"/>
      <c r="F1543" s="175"/>
      <c r="G1543" s="175"/>
      <c r="H1543" s="192"/>
      <c r="I1543" s="174"/>
      <c r="J1543" s="174"/>
      <c r="K1543" s="174"/>
      <c r="L1543" s="174"/>
      <c r="M1543" s="174"/>
      <c r="N1543" s="174"/>
      <c r="O1543" s="174"/>
      <c r="P1543" s="174"/>
      <c r="Q1543" s="108"/>
      <c r="R1543" s="82"/>
      <c r="S1543" s="82"/>
      <c r="T1543" s="116"/>
    </row>
    <row r="1544" spans="1:20" s="148" customFormat="1" ht="24.75" customHeight="1">
      <c r="A1544" s="59"/>
      <c r="B1544" s="59"/>
      <c r="C1544" s="75"/>
      <c r="D1544" s="239"/>
      <c r="E1544" s="175"/>
      <c r="F1544" s="175"/>
      <c r="G1544" s="175"/>
      <c r="H1544" s="192"/>
      <c r="I1544" s="174"/>
      <c r="J1544" s="174"/>
      <c r="K1544" s="174"/>
      <c r="L1544" s="174"/>
      <c r="M1544" s="174"/>
      <c r="N1544" s="174"/>
      <c r="O1544" s="174"/>
      <c r="P1544" s="174"/>
      <c r="Q1544" s="108"/>
      <c r="R1544" s="82"/>
      <c r="S1544" s="82"/>
      <c r="T1544" s="116"/>
    </row>
    <row r="1545" spans="1:42" s="181" customFormat="1" ht="24.75" customHeight="1">
      <c r="A1545" s="59"/>
      <c r="B1545" s="59"/>
      <c r="C1545" s="75"/>
      <c r="D1545" s="239"/>
      <c r="E1545" s="175"/>
      <c r="F1545" s="175"/>
      <c r="G1545" s="175"/>
      <c r="H1545" s="192"/>
      <c r="I1545" s="174"/>
      <c r="J1545" s="174"/>
      <c r="K1545" s="174"/>
      <c r="L1545" s="174"/>
      <c r="M1545" s="174"/>
      <c r="N1545" s="174"/>
      <c r="O1545" s="174"/>
      <c r="P1545" s="174"/>
      <c r="Q1545" s="108"/>
      <c r="R1545" s="82"/>
      <c r="S1545" s="82"/>
      <c r="T1545" s="116"/>
      <c r="U1545" s="148"/>
      <c r="V1545" s="148"/>
      <c r="W1545" s="148"/>
      <c r="X1545" s="148"/>
      <c r="Y1545" s="148"/>
      <c r="Z1545" s="148"/>
      <c r="AA1545" s="148"/>
      <c r="AB1545" s="148"/>
      <c r="AC1545" s="148"/>
      <c r="AD1545" s="148"/>
      <c r="AE1545" s="148"/>
      <c r="AF1545" s="148"/>
      <c r="AG1545" s="148"/>
      <c r="AH1545" s="148"/>
      <c r="AI1545" s="148"/>
      <c r="AJ1545" s="148"/>
      <c r="AK1545" s="148"/>
      <c r="AL1545" s="148"/>
      <c r="AM1545" s="148"/>
      <c r="AN1545" s="148"/>
      <c r="AO1545" s="148"/>
      <c r="AP1545" s="148"/>
    </row>
    <row r="1546" spans="1:20" s="148" customFormat="1" ht="24.75" customHeight="1">
      <c r="A1546" s="59"/>
      <c r="B1546" s="59"/>
      <c r="C1546" s="75"/>
      <c r="D1546" s="239"/>
      <c r="E1546" s="175"/>
      <c r="F1546" s="175"/>
      <c r="G1546" s="175"/>
      <c r="H1546" s="192"/>
      <c r="I1546" s="174"/>
      <c r="J1546" s="174"/>
      <c r="K1546" s="174"/>
      <c r="L1546" s="174"/>
      <c r="M1546" s="174"/>
      <c r="N1546" s="174"/>
      <c r="O1546" s="174"/>
      <c r="P1546" s="174"/>
      <c r="Q1546" s="108"/>
      <c r="R1546" s="82"/>
      <c r="S1546" s="82"/>
      <c r="T1546" s="116"/>
    </row>
    <row r="1547" spans="1:20" s="148" customFormat="1" ht="24.75" customHeight="1">
      <c r="A1547" s="59"/>
      <c r="B1547" s="59"/>
      <c r="C1547" s="75"/>
      <c r="D1547" s="239"/>
      <c r="E1547" s="175"/>
      <c r="F1547" s="175"/>
      <c r="G1547" s="175"/>
      <c r="H1547" s="192"/>
      <c r="I1547" s="174"/>
      <c r="J1547" s="174"/>
      <c r="K1547" s="174"/>
      <c r="L1547" s="174"/>
      <c r="M1547" s="174"/>
      <c r="N1547" s="174"/>
      <c r="O1547" s="174"/>
      <c r="P1547" s="174"/>
      <c r="Q1547" s="108"/>
      <c r="R1547" s="82"/>
      <c r="S1547" s="82"/>
      <c r="T1547" s="116"/>
    </row>
    <row r="1548" spans="1:20" s="148" customFormat="1" ht="24.75" customHeight="1">
      <c r="A1548" s="59"/>
      <c r="B1548" s="59"/>
      <c r="C1548" s="75"/>
      <c r="D1548" s="239"/>
      <c r="E1548" s="175"/>
      <c r="F1548" s="175"/>
      <c r="G1548" s="175"/>
      <c r="H1548" s="192"/>
      <c r="I1548" s="174"/>
      <c r="J1548" s="174"/>
      <c r="K1548" s="174"/>
      <c r="L1548" s="174"/>
      <c r="M1548" s="174"/>
      <c r="N1548" s="174"/>
      <c r="O1548" s="174"/>
      <c r="P1548" s="174"/>
      <c r="Q1548" s="115"/>
      <c r="R1548" s="82"/>
      <c r="S1548" s="82"/>
      <c r="T1548" s="116"/>
    </row>
    <row r="1549" spans="1:42" s="148" customFormat="1" ht="24.75" customHeight="1">
      <c r="A1549" s="59"/>
      <c r="B1549" s="59"/>
      <c r="C1549" s="75"/>
      <c r="D1549" s="239"/>
      <c r="E1549" s="175"/>
      <c r="F1549" s="175"/>
      <c r="G1549" s="175"/>
      <c r="H1549" s="192"/>
      <c r="I1549" s="174"/>
      <c r="J1549" s="174"/>
      <c r="K1549" s="174"/>
      <c r="L1549" s="174"/>
      <c r="M1549" s="174"/>
      <c r="N1549" s="174"/>
      <c r="O1549" s="174"/>
      <c r="P1549" s="174"/>
      <c r="Q1549" s="115"/>
      <c r="R1549" s="82"/>
      <c r="S1549" s="82"/>
      <c r="T1549" s="116"/>
      <c r="AI1549" s="181"/>
      <c r="AJ1549" s="181"/>
      <c r="AK1549" s="181"/>
      <c r="AL1549" s="181"/>
      <c r="AM1549" s="181"/>
      <c r="AN1549" s="181"/>
      <c r="AO1549" s="181"/>
      <c r="AP1549" s="181"/>
    </row>
    <row r="1550" spans="1:20" s="148" customFormat="1" ht="24.75" customHeight="1">
      <c r="A1550" s="59"/>
      <c r="B1550" s="59"/>
      <c r="C1550" s="75"/>
      <c r="D1550" s="239"/>
      <c r="E1550" s="175"/>
      <c r="F1550" s="175"/>
      <c r="G1550" s="175"/>
      <c r="H1550" s="192"/>
      <c r="I1550" s="174"/>
      <c r="J1550" s="174"/>
      <c r="K1550" s="174"/>
      <c r="L1550" s="174"/>
      <c r="M1550" s="174"/>
      <c r="N1550" s="174"/>
      <c r="O1550" s="174"/>
      <c r="P1550" s="174"/>
      <c r="Q1550" s="128"/>
      <c r="R1550" s="82"/>
      <c r="S1550" s="82"/>
      <c r="T1550" s="116"/>
    </row>
    <row r="1551" spans="1:20" s="148" customFormat="1" ht="24.75" customHeight="1">
      <c r="A1551" s="59"/>
      <c r="B1551" s="59"/>
      <c r="C1551" s="75"/>
      <c r="D1551" s="239"/>
      <c r="E1551" s="175"/>
      <c r="F1551" s="175"/>
      <c r="G1551" s="175"/>
      <c r="H1551" s="192"/>
      <c r="I1551" s="174"/>
      <c r="J1551" s="174"/>
      <c r="K1551" s="174"/>
      <c r="L1551" s="174"/>
      <c r="M1551" s="174"/>
      <c r="N1551" s="174"/>
      <c r="O1551" s="174"/>
      <c r="P1551" s="174"/>
      <c r="Q1551" s="129"/>
      <c r="R1551" s="82"/>
      <c r="S1551" s="82"/>
      <c r="T1551" s="116"/>
    </row>
    <row r="1552" spans="1:20" s="148" customFormat="1" ht="24.75" customHeight="1">
      <c r="A1552" s="59"/>
      <c r="B1552" s="59"/>
      <c r="C1552" s="75"/>
      <c r="D1552" s="239"/>
      <c r="E1552" s="175"/>
      <c r="F1552" s="175"/>
      <c r="G1552" s="175"/>
      <c r="H1552" s="192"/>
      <c r="I1552" s="174"/>
      <c r="J1552" s="174"/>
      <c r="K1552" s="174"/>
      <c r="L1552" s="174"/>
      <c r="M1552" s="174"/>
      <c r="N1552" s="174"/>
      <c r="O1552" s="174"/>
      <c r="P1552" s="174"/>
      <c r="Q1552" s="129"/>
      <c r="R1552" s="82"/>
      <c r="S1552" s="82"/>
      <c r="T1552" s="116"/>
    </row>
    <row r="1553" spans="1:20" s="148" customFormat="1" ht="24.75" customHeight="1">
      <c r="A1553" s="59"/>
      <c r="B1553" s="59"/>
      <c r="C1553" s="75"/>
      <c r="D1553" s="239"/>
      <c r="E1553" s="175"/>
      <c r="F1553" s="175"/>
      <c r="G1553" s="175"/>
      <c r="H1553" s="192"/>
      <c r="I1553" s="174"/>
      <c r="J1553" s="174"/>
      <c r="K1553" s="174"/>
      <c r="L1553" s="174"/>
      <c r="M1553" s="174"/>
      <c r="N1553" s="174"/>
      <c r="O1553" s="174"/>
      <c r="P1553" s="174"/>
      <c r="Q1553" s="129"/>
      <c r="R1553" s="82"/>
      <c r="S1553" s="82"/>
      <c r="T1553" s="116"/>
    </row>
    <row r="1554" spans="1:42" s="148" customFormat="1" ht="24.75" customHeight="1">
      <c r="A1554" s="59"/>
      <c r="B1554" s="59"/>
      <c r="C1554" s="75"/>
      <c r="D1554" s="239"/>
      <c r="E1554" s="175"/>
      <c r="F1554" s="175"/>
      <c r="G1554" s="175"/>
      <c r="H1554" s="192"/>
      <c r="I1554" s="174"/>
      <c r="J1554" s="174"/>
      <c r="K1554" s="174"/>
      <c r="L1554" s="174"/>
      <c r="M1554" s="174"/>
      <c r="N1554" s="174"/>
      <c r="O1554" s="174"/>
      <c r="P1554" s="174"/>
      <c r="Q1554" s="129"/>
      <c r="R1554" s="82"/>
      <c r="S1554" s="82"/>
      <c r="T1554" s="116"/>
      <c r="AI1554" s="181"/>
      <c r="AJ1554" s="181"/>
      <c r="AK1554" s="181"/>
      <c r="AL1554" s="181"/>
      <c r="AM1554" s="181"/>
      <c r="AN1554" s="181"/>
      <c r="AO1554" s="181"/>
      <c r="AP1554" s="181"/>
    </row>
    <row r="1555" spans="1:20" s="148" customFormat="1" ht="24.75" customHeight="1">
      <c r="A1555" s="59"/>
      <c r="B1555" s="59"/>
      <c r="C1555" s="75"/>
      <c r="D1555" s="239"/>
      <c r="E1555" s="175"/>
      <c r="F1555" s="175"/>
      <c r="G1555" s="175"/>
      <c r="H1555" s="192"/>
      <c r="I1555" s="174"/>
      <c r="J1555" s="174"/>
      <c r="K1555" s="174"/>
      <c r="L1555" s="174"/>
      <c r="M1555" s="174"/>
      <c r="N1555" s="174"/>
      <c r="O1555" s="174"/>
      <c r="P1555" s="174"/>
      <c r="Q1555" s="129"/>
      <c r="R1555" s="82"/>
      <c r="S1555" s="82"/>
      <c r="T1555" s="116"/>
    </row>
    <row r="1556" spans="1:20" s="148" customFormat="1" ht="24.75" customHeight="1">
      <c r="A1556" s="59"/>
      <c r="B1556" s="59"/>
      <c r="C1556" s="75"/>
      <c r="D1556" s="239"/>
      <c r="E1556" s="175"/>
      <c r="F1556" s="175"/>
      <c r="G1556" s="175"/>
      <c r="H1556" s="192"/>
      <c r="I1556" s="174"/>
      <c r="J1556" s="174"/>
      <c r="K1556" s="174"/>
      <c r="L1556" s="174"/>
      <c r="M1556" s="174"/>
      <c r="N1556" s="174"/>
      <c r="O1556" s="174"/>
      <c r="P1556" s="174"/>
      <c r="Q1556" s="129"/>
      <c r="R1556" s="82"/>
      <c r="S1556" s="82"/>
      <c r="T1556" s="116"/>
    </row>
    <row r="1557" spans="1:42" s="181" customFormat="1" ht="63" customHeight="1">
      <c r="A1557" s="59"/>
      <c r="B1557" s="59"/>
      <c r="C1557" s="75"/>
      <c r="D1557" s="239"/>
      <c r="E1557" s="175"/>
      <c r="F1557" s="175"/>
      <c r="G1557" s="175"/>
      <c r="H1557" s="192"/>
      <c r="I1557" s="174"/>
      <c r="J1557" s="174"/>
      <c r="K1557" s="174"/>
      <c r="L1557" s="174"/>
      <c r="M1557" s="174"/>
      <c r="N1557" s="174"/>
      <c r="O1557" s="174"/>
      <c r="P1557" s="174"/>
      <c r="Q1557" s="130"/>
      <c r="R1557" s="82"/>
      <c r="S1557" s="82"/>
      <c r="T1557" s="116"/>
      <c r="U1557" s="148"/>
      <c r="V1557" s="148"/>
      <c r="W1557" s="148"/>
      <c r="X1557" s="148"/>
      <c r="Y1557" s="148"/>
      <c r="Z1557" s="148"/>
      <c r="AA1557" s="148"/>
      <c r="AB1557" s="148"/>
      <c r="AC1557" s="148"/>
      <c r="AD1557" s="148"/>
      <c r="AE1557" s="148"/>
      <c r="AF1557" s="148"/>
      <c r="AG1557" s="148"/>
      <c r="AH1557" s="148"/>
      <c r="AI1557" s="148"/>
      <c r="AJ1557" s="148"/>
      <c r="AK1557" s="148"/>
      <c r="AL1557" s="148"/>
      <c r="AM1557" s="148"/>
      <c r="AN1557" s="148"/>
      <c r="AO1557" s="148"/>
      <c r="AP1557" s="148"/>
    </row>
    <row r="1558" spans="1:20" s="148" customFormat="1" ht="24.75" customHeight="1">
      <c r="A1558" s="59"/>
      <c r="B1558" s="59"/>
      <c r="C1558" s="75"/>
      <c r="D1558" s="239"/>
      <c r="E1558" s="175"/>
      <c r="F1558" s="175"/>
      <c r="G1558" s="175"/>
      <c r="H1558" s="192"/>
      <c r="I1558" s="174"/>
      <c r="J1558" s="174"/>
      <c r="K1558" s="174"/>
      <c r="L1558" s="174"/>
      <c r="M1558" s="174"/>
      <c r="N1558" s="174"/>
      <c r="O1558" s="174"/>
      <c r="P1558" s="174"/>
      <c r="Q1558" s="115"/>
      <c r="R1558" s="82"/>
      <c r="S1558" s="82"/>
      <c r="T1558" s="116"/>
    </row>
    <row r="1559" spans="1:20" s="148" customFormat="1" ht="43.5" customHeight="1">
      <c r="A1559" s="59"/>
      <c r="B1559" s="59"/>
      <c r="C1559" s="75"/>
      <c r="D1559" s="239"/>
      <c r="E1559" s="175"/>
      <c r="F1559" s="175"/>
      <c r="G1559" s="175"/>
      <c r="H1559" s="192"/>
      <c r="I1559" s="174"/>
      <c r="J1559" s="174"/>
      <c r="K1559" s="174"/>
      <c r="L1559" s="174"/>
      <c r="M1559" s="174"/>
      <c r="N1559" s="174"/>
      <c r="O1559" s="174"/>
      <c r="P1559" s="174"/>
      <c r="Q1559" s="115"/>
      <c r="R1559" s="82"/>
      <c r="S1559" s="82"/>
      <c r="T1559" s="116"/>
    </row>
    <row r="1560" spans="1:20" s="148" customFormat="1" ht="24.75" customHeight="1">
      <c r="A1560" s="59"/>
      <c r="B1560" s="59"/>
      <c r="C1560" s="75"/>
      <c r="D1560" s="239"/>
      <c r="E1560" s="175"/>
      <c r="F1560" s="175"/>
      <c r="G1560" s="175"/>
      <c r="H1560" s="192"/>
      <c r="I1560" s="174"/>
      <c r="J1560" s="174"/>
      <c r="K1560" s="174"/>
      <c r="L1560" s="174"/>
      <c r="M1560" s="174"/>
      <c r="N1560" s="174"/>
      <c r="O1560" s="174"/>
      <c r="P1560" s="174"/>
      <c r="Q1560" s="115"/>
      <c r="R1560" s="82"/>
      <c r="S1560" s="82"/>
      <c r="T1560" s="116"/>
    </row>
    <row r="1561" spans="1:20" s="148" customFormat="1" ht="24.75" customHeight="1">
      <c r="A1561" s="59"/>
      <c r="B1561" s="59"/>
      <c r="C1561" s="75"/>
      <c r="D1561" s="239"/>
      <c r="E1561" s="175"/>
      <c r="F1561" s="175"/>
      <c r="G1561" s="175"/>
      <c r="H1561" s="192"/>
      <c r="I1561" s="174"/>
      <c r="J1561" s="174"/>
      <c r="K1561" s="174"/>
      <c r="L1561" s="174"/>
      <c r="M1561" s="174"/>
      <c r="N1561" s="174"/>
      <c r="O1561" s="174"/>
      <c r="P1561" s="174"/>
      <c r="Q1561" s="115"/>
      <c r="R1561" s="82"/>
      <c r="S1561" s="82"/>
      <c r="T1561" s="116"/>
    </row>
    <row r="1562" spans="1:20" s="148" customFormat="1" ht="24.75" customHeight="1">
      <c r="A1562" s="59"/>
      <c r="B1562" s="59"/>
      <c r="C1562" s="75"/>
      <c r="D1562" s="239"/>
      <c r="E1562" s="175"/>
      <c r="F1562" s="175"/>
      <c r="G1562" s="175"/>
      <c r="H1562" s="192"/>
      <c r="I1562" s="174"/>
      <c r="J1562" s="174"/>
      <c r="K1562" s="174"/>
      <c r="L1562" s="174"/>
      <c r="M1562" s="174"/>
      <c r="N1562" s="174"/>
      <c r="O1562" s="174"/>
      <c r="P1562" s="174"/>
      <c r="Q1562" s="115"/>
      <c r="R1562" s="82"/>
      <c r="S1562" s="82"/>
      <c r="T1562" s="116"/>
    </row>
    <row r="1563" spans="1:20" s="148" customFormat="1" ht="24.75" customHeight="1">
      <c r="A1563" s="59"/>
      <c r="B1563" s="59"/>
      <c r="C1563" s="75"/>
      <c r="D1563" s="239"/>
      <c r="E1563" s="175"/>
      <c r="F1563" s="175"/>
      <c r="G1563" s="175"/>
      <c r="H1563" s="192"/>
      <c r="I1563" s="174"/>
      <c r="J1563" s="174"/>
      <c r="K1563" s="174"/>
      <c r="L1563" s="174"/>
      <c r="M1563" s="174"/>
      <c r="N1563" s="174"/>
      <c r="O1563" s="174"/>
      <c r="P1563" s="174"/>
      <c r="Q1563" s="115"/>
      <c r="R1563" s="82"/>
      <c r="S1563" s="82"/>
      <c r="T1563" s="116"/>
    </row>
    <row r="1564" spans="1:20" s="148" customFormat="1" ht="24.75" customHeight="1">
      <c r="A1564" s="59"/>
      <c r="B1564" s="59"/>
      <c r="C1564" s="75"/>
      <c r="D1564" s="239"/>
      <c r="E1564" s="175"/>
      <c r="F1564" s="175"/>
      <c r="G1564" s="175"/>
      <c r="H1564" s="192"/>
      <c r="I1564" s="174"/>
      <c r="J1564" s="174"/>
      <c r="K1564" s="174"/>
      <c r="L1564" s="174"/>
      <c r="M1564" s="174"/>
      <c r="N1564" s="174"/>
      <c r="O1564" s="174"/>
      <c r="P1564" s="174"/>
      <c r="Q1564" s="115"/>
      <c r="R1564" s="82"/>
      <c r="S1564" s="82"/>
      <c r="T1564" s="116"/>
    </row>
    <row r="1565" spans="1:20" s="148" customFormat="1" ht="24.75" customHeight="1">
      <c r="A1565" s="59"/>
      <c r="B1565" s="59"/>
      <c r="C1565" s="75"/>
      <c r="D1565" s="239"/>
      <c r="E1565" s="175"/>
      <c r="F1565" s="175"/>
      <c r="G1565" s="175"/>
      <c r="H1565" s="192"/>
      <c r="I1565" s="174"/>
      <c r="J1565" s="174"/>
      <c r="K1565" s="174"/>
      <c r="L1565" s="174"/>
      <c r="M1565" s="174"/>
      <c r="N1565" s="174"/>
      <c r="O1565" s="174"/>
      <c r="P1565" s="174"/>
      <c r="Q1565" s="115"/>
      <c r="R1565" s="82"/>
      <c r="S1565" s="82"/>
      <c r="T1565" s="116"/>
    </row>
    <row r="1566" spans="1:42" s="148" customFormat="1" ht="24.75" customHeight="1">
      <c r="A1566" s="59"/>
      <c r="B1566" s="59"/>
      <c r="C1566" s="75"/>
      <c r="D1566" s="239"/>
      <c r="E1566" s="175"/>
      <c r="F1566" s="175"/>
      <c r="G1566" s="175"/>
      <c r="H1566" s="192"/>
      <c r="I1566" s="174"/>
      <c r="J1566" s="174"/>
      <c r="K1566" s="174"/>
      <c r="L1566" s="174"/>
      <c r="M1566" s="174"/>
      <c r="N1566" s="174"/>
      <c r="O1566" s="174"/>
      <c r="P1566" s="174"/>
      <c r="Q1566" s="115"/>
      <c r="R1566" s="82"/>
      <c r="S1566" s="82"/>
      <c r="T1566" s="116"/>
      <c r="AI1566" s="181"/>
      <c r="AJ1566" s="181"/>
      <c r="AK1566" s="181"/>
      <c r="AL1566" s="181"/>
      <c r="AM1566" s="181"/>
      <c r="AN1566" s="181"/>
      <c r="AO1566" s="181"/>
      <c r="AP1566" s="181"/>
    </row>
    <row r="1567" spans="1:20" s="148" customFormat="1" ht="24.75" customHeight="1">
      <c r="A1567" s="59"/>
      <c r="B1567" s="59"/>
      <c r="C1567" s="75"/>
      <c r="D1567" s="239"/>
      <c r="E1567" s="175"/>
      <c r="F1567" s="175"/>
      <c r="G1567" s="175"/>
      <c r="H1567" s="192"/>
      <c r="I1567" s="174"/>
      <c r="J1567" s="174"/>
      <c r="K1567" s="174"/>
      <c r="L1567" s="174"/>
      <c r="M1567" s="174"/>
      <c r="N1567" s="174"/>
      <c r="O1567" s="174"/>
      <c r="P1567" s="174"/>
      <c r="Q1567" s="115"/>
      <c r="R1567" s="82"/>
      <c r="S1567" s="82"/>
      <c r="T1567" s="116"/>
    </row>
    <row r="1568" spans="1:20" s="148" customFormat="1" ht="24.75" customHeight="1">
      <c r="A1568" s="59"/>
      <c r="B1568" s="59"/>
      <c r="C1568" s="75"/>
      <c r="D1568" s="239"/>
      <c r="E1568" s="175"/>
      <c r="F1568" s="175"/>
      <c r="G1568" s="175"/>
      <c r="H1568" s="192"/>
      <c r="I1568" s="174"/>
      <c r="J1568" s="174"/>
      <c r="K1568" s="174"/>
      <c r="L1568" s="174"/>
      <c r="M1568" s="174"/>
      <c r="N1568" s="174"/>
      <c r="O1568" s="174"/>
      <c r="P1568" s="174"/>
      <c r="Q1568" s="115"/>
      <c r="R1568" s="82"/>
      <c r="S1568" s="82"/>
      <c r="T1568" s="116"/>
    </row>
    <row r="1569" spans="1:20" s="148" customFormat="1" ht="24.75" customHeight="1">
      <c r="A1569" s="59"/>
      <c r="B1569" s="59"/>
      <c r="C1569" s="75"/>
      <c r="D1569" s="239"/>
      <c r="E1569" s="175"/>
      <c r="F1569" s="175"/>
      <c r="G1569" s="175"/>
      <c r="H1569" s="192"/>
      <c r="I1569" s="174"/>
      <c r="J1569" s="174"/>
      <c r="K1569" s="174"/>
      <c r="L1569" s="174"/>
      <c r="M1569" s="174"/>
      <c r="N1569" s="174"/>
      <c r="O1569" s="174"/>
      <c r="P1569" s="174"/>
      <c r="Q1569" s="115"/>
      <c r="R1569" s="82"/>
      <c r="S1569" s="82"/>
      <c r="T1569" s="116"/>
    </row>
    <row r="1570" spans="1:20" s="148" customFormat="1" ht="24.75" customHeight="1">
      <c r="A1570" s="59"/>
      <c r="B1570" s="59"/>
      <c r="C1570" s="75"/>
      <c r="D1570" s="239"/>
      <c r="E1570" s="175"/>
      <c r="F1570" s="175"/>
      <c r="G1570" s="175"/>
      <c r="H1570" s="192"/>
      <c r="I1570" s="174"/>
      <c r="J1570" s="174"/>
      <c r="K1570" s="174"/>
      <c r="L1570" s="174"/>
      <c r="M1570" s="174"/>
      <c r="N1570" s="174"/>
      <c r="O1570" s="174"/>
      <c r="P1570" s="174"/>
      <c r="Q1570" s="115"/>
      <c r="R1570" s="82"/>
      <c r="S1570" s="82"/>
      <c r="T1570" s="116"/>
    </row>
    <row r="1571" spans="1:20" s="148" customFormat="1" ht="59.25" customHeight="1">
      <c r="A1571" s="59"/>
      <c r="B1571" s="59"/>
      <c r="C1571" s="75"/>
      <c r="D1571" s="239"/>
      <c r="E1571" s="175"/>
      <c r="F1571" s="175"/>
      <c r="G1571" s="175"/>
      <c r="H1571" s="192"/>
      <c r="I1571" s="174"/>
      <c r="J1571" s="174"/>
      <c r="K1571" s="174"/>
      <c r="L1571" s="174"/>
      <c r="M1571" s="174"/>
      <c r="N1571" s="174"/>
      <c r="O1571" s="174"/>
      <c r="P1571" s="174"/>
      <c r="Q1571" s="115"/>
      <c r="R1571" s="82"/>
      <c r="S1571" s="82"/>
      <c r="T1571" s="116"/>
    </row>
    <row r="1572" spans="1:20" s="148" customFormat="1" ht="24.75" customHeight="1">
      <c r="A1572" s="59"/>
      <c r="B1572" s="59"/>
      <c r="C1572" s="75"/>
      <c r="D1572" s="239"/>
      <c r="E1572" s="175"/>
      <c r="F1572" s="175"/>
      <c r="G1572" s="175"/>
      <c r="H1572" s="192"/>
      <c r="I1572" s="174"/>
      <c r="J1572" s="174"/>
      <c r="K1572" s="174"/>
      <c r="L1572" s="174"/>
      <c r="M1572" s="174"/>
      <c r="N1572" s="174"/>
      <c r="O1572" s="174"/>
      <c r="P1572" s="174"/>
      <c r="Q1572" s="115"/>
      <c r="R1572" s="82"/>
      <c r="S1572" s="82"/>
      <c r="T1572" s="116"/>
    </row>
    <row r="1573" spans="1:20" s="148" customFormat="1" ht="24.75" customHeight="1">
      <c r="A1573" s="59"/>
      <c r="B1573" s="59"/>
      <c r="C1573" s="75"/>
      <c r="D1573" s="239"/>
      <c r="E1573" s="175"/>
      <c r="F1573" s="175"/>
      <c r="G1573" s="175"/>
      <c r="H1573" s="192"/>
      <c r="I1573" s="174"/>
      <c r="J1573" s="174"/>
      <c r="K1573" s="174"/>
      <c r="L1573" s="174"/>
      <c r="M1573" s="174"/>
      <c r="N1573" s="174"/>
      <c r="O1573" s="174"/>
      <c r="P1573" s="174"/>
      <c r="Q1573" s="115"/>
      <c r="R1573" s="5"/>
      <c r="S1573" s="5"/>
      <c r="T1573" s="116"/>
    </row>
    <row r="1574" spans="1:20" s="148" customFormat="1" ht="24.75" customHeight="1">
      <c r="A1574" s="59"/>
      <c r="B1574" s="59"/>
      <c r="C1574" s="75"/>
      <c r="D1574" s="239"/>
      <c r="E1574" s="175"/>
      <c r="F1574" s="175"/>
      <c r="G1574" s="175"/>
      <c r="H1574" s="192"/>
      <c r="I1574" s="174"/>
      <c r="J1574" s="174"/>
      <c r="K1574" s="174"/>
      <c r="L1574" s="174"/>
      <c r="M1574" s="174"/>
      <c r="N1574" s="174"/>
      <c r="O1574" s="174"/>
      <c r="P1574" s="174"/>
      <c r="Q1574" s="115"/>
      <c r="R1574" s="82"/>
      <c r="S1574" s="82"/>
      <c r="T1574" s="82"/>
    </row>
    <row r="1575" spans="1:20" s="148" customFormat="1" ht="24.75" customHeight="1">
      <c r="A1575" s="59"/>
      <c r="B1575" s="59"/>
      <c r="C1575" s="75"/>
      <c r="D1575" s="239"/>
      <c r="E1575" s="175"/>
      <c r="F1575" s="175"/>
      <c r="G1575" s="175"/>
      <c r="H1575" s="192"/>
      <c r="I1575" s="174"/>
      <c r="J1575" s="174"/>
      <c r="K1575" s="174"/>
      <c r="L1575" s="174"/>
      <c r="M1575" s="174"/>
      <c r="N1575" s="174"/>
      <c r="O1575" s="174"/>
      <c r="P1575" s="174"/>
      <c r="Q1575" s="115"/>
      <c r="R1575" s="82"/>
      <c r="S1575" s="82"/>
      <c r="T1575" s="82"/>
    </row>
    <row r="1576" spans="1:20" s="148" customFormat="1" ht="24.75" customHeight="1">
      <c r="A1576" s="59"/>
      <c r="B1576" s="59"/>
      <c r="C1576" s="75"/>
      <c r="D1576" s="239"/>
      <c r="E1576" s="175"/>
      <c r="F1576" s="175"/>
      <c r="G1576" s="175"/>
      <c r="H1576" s="192"/>
      <c r="I1576" s="174"/>
      <c r="J1576" s="174"/>
      <c r="K1576" s="174"/>
      <c r="L1576" s="174"/>
      <c r="M1576" s="174"/>
      <c r="N1576" s="174"/>
      <c r="O1576" s="174"/>
      <c r="P1576" s="174"/>
      <c r="Q1576" s="115"/>
      <c r="R1576" s="82"/>
      <c r="S1576" s="82"/>
      <c r="T1576" s="82"/>
    </row>
    <row r="1577" spans="1:20" s="148" customFormat="1" ht="24.75" customHeight="1">
      <c r="A1577" s="59"/>
      <c r="B1577" s="59"/>
      <c r="C1577" s="75"/>
      <c r="D1577" s="239"/>
      <c r="E1577" s="175"/>
      <c r="F1577" s="175"/>
      <c r="G1577" s="175"/>
      <c r="H1577" s="192"/>
      <c r="I1577" s="174"/>
      <c r="J1577" s="174"/>
      <c r="K1577" s="174"/>
      <c r="L1577" s="174"/>
      <c r="M1577" s="174"/>
      <c r="N1577" s="174"/>
      <c r="O1577" s="174"/>
      <c r="P1577" s="174"/>
      <c r="Q1577" s="115"/>
      <c r="R1577" s="82"/>
      <c r="S1577" s="82"/>
      <c r="T1577" s="82"/>
    </row>
    <row r="1578" spans="1:20" s="148" customFormat="1" ht="24.75" customHeight="1">
      <c r="A1578" s="59"/>
      <c r="B1578" s="59"/>
      <c r="C1578" s="75"/>
      <c r="D1578" s="239"/>
      <c r="E1578" s="175"/>
      <c r="F1578" s="175"/>
      <c r="G1578" s="175"/>
      <c r="H1578" s="192"/>
      <c r="I1578" s="174"/>
      <c r="J1578" s="174"/>
      <c r="K1578" s="174"/>
      <c r="L1578" s="174"/>
      <c r="M1578" s="174"/>
      <c r="N1578" s="174"/>
      <c r="O1578" s="174"/>
      <c r="P1578" s="174"/>
      <c r="Q1578" s="115"/>
      <c r="R1578" s="82"/>
      <c r="S1578" s="82"/>
      <c r="T1578" s="82"/>
    </row>
    <row r="1579" spans="1:20" s="148" customFormat="1" ht="43.5" customHeight="1">
      <c r="A1579" s="59"/>
      <c r="B1579" s="59"/>
      <c r="C1579" s="75"/>
      <c r="D1579" s="239"/>
      <c r="E1579" s="175"/>
      <c r="F1579" s="175"/>
      <c r="G1579" s="175"/>
      <c r="H1579" s="192"/>
      <c r="I1579" s="174"/>
      <c r="J1579" s="174"/>
      <c r="K1579" s="174"/>
      <c r="L1579" s="174"/>
      <c r="M1579" s="174"/>
      <c r="N1579" s="174"/>
      <c r="O1579" s="174"/>
      <c r="P1579" s="174"/>
      <c r="Q1579" s="115"/>
      <c r="R1579" s="116"/>
      <c r="S1579" s="116"/>
      <c r="T1579" s="82"/>
    </row>
    <row r="1580" spans="1:20" s="148" customFormat="1" ht="24.75" customHeight="1">
      <c r="A1580" s="59"/>
      <c r="B1580" s="59"/>
      <c r="C1580" s="75"/>
      <c r="D1580" s="239"/>
      <c r="E1580" s="175"/>
      <c r="F1580" s="175"/>
      <c r="G1580" s="175"/>
      <c r="H1580" s="192"/>
      <c r="I1580" s="174"/>
      <c r="J1580" s="174"/>
      <c r="K1580" s="174"/>
      <c r="L1580" s="174"/>
      <c r="M1580" s="174"/>
      <c r="N1580" s="174"/>
      <c r="O1580" s="174"/>
      <c r="P1580" s="174"/>
      <c r="Q1580" s="115"/>
      <c r="R1580" s="116"/>
      <c r="S1580" s="116"/>
      <c r="T1580" s="82"/>
    </row>
    <row r="1581" spans="1:20" s="148" customFormat="1" ht="24.75" customHeight="1">
      <c r="A1581" s="59"/>
      <c r="B1581" s="59"/>
      <c r="C1581" s="75"/>
      <c r="D1581" s="239"/>
      <c r="E1581" s="175"/>
      <c r="F1581" s="175"/>
      <c r="G1581" s="175"/>
      <c r="H1581" s="192"/>
      <c r="I1581" s="174"/>
      <c r="J1581" s="174"/>
      <c r="K1581" s="174"/>
      <c r="L1581" s="174"/>
      <c r="M1581" s="174"/>
      <c r="N1581" s="174"/>
      <c r="O1581" s="174"/>
      <c r="P1581" s="174"/>
      <c r="Q1581" s="115"/>
      <c r="R1581" s="116"/>
      <c r="S1581" s="116"/>
      <c r="T1581" s="82"/>
    </row>
    <row r="1582" spans="1:20" s="148" customFormat="1" ht="24.75" customHeight="1">
      <c r="A1582" s="59"/>
      <c r="B1582" s="59"/>
      <c r="C1582" s="75"/>
      <c r="D1582" s="239"/>
      <c r="E1582" s="175"/>
      <c r="F1582" s="175"/>
      <c r="G1582" s="175"/>
      <c r="H1582" s="192"/>
      <c r="I1582" s="174"/>
      <c r="J1582" s="174"/>
      <c r="K1582" s="174"/>
      <c r="L1582" s="174"/>
      <c r="M1582" s="174"/>
      <c r="N1582" s="174"/>
      <c r="O1582" s="174"/>
      <c r="P1582" s="174"/>
      <c r="Q1582" s="115"/>
      <c r="R1582" s="116"/>
      <c r="S1582" s="116"/>
      <c r="T1582" s="82"/>
    </row>
    <row r="1583" spans="1:20" s="148" customFormat="1" ht="24.75" customHeight="1">
      <c r="A1583" s="59"/>
      <c r="B1583" s="59"/>
      <c r="C1583" s="75"/>
      <c r="D1583" s="239"/>
      <c r="E1583" s="175"/>
      <c r="F1583" s="175"/>
      <c r="G1583" s="175"/>
      <c r="H1583" s="192"/>
      <c r="I1583" s="174"/>
      <c r="J1583" s="174"/>
      <c r="K1583" s="174"/>
      <c r="L1583" s="174"/>
      <c r="M1583" s="174"/>
      <c r="N1583" s="174"/>
      <c r="O1583" s="174"/>
      <c r="P1583" s="174"/>
      <c r="Q1583" s="115"/>
      <c r="R1583" s="116"/>
      <c r="S1583" s="116"/>
      <c r="T1583" s="82"/>
    </row>
    <row r="1584" spans="1:20" s="148" customFormat="1" ht="24.75" customHeight="1">
      <c r="A1584" s="59"/>
      <c r="B1584" s="59"/>
      <c r="C1584" s="75"/>
      <c r="D1584" s="239"/>
      <c r="E1584" s="175"/>
      <c r="F1584" s="175"/>
      <c r="G1584" s="175"/>
      <c r="H1584" s="192"/>
      <c r="I1584" s="174"/>
      <c r="J1584" s="174"/>
      <c r="K1584" s="174"/>
      <c r="L1584" s="174"/>
      <c r="M1584" s="174"/>
      <c r="N1584" s="174"/>
      <c r="O1584" s="174"/>
      <c r="P1584" s="174"/>
      <c r="Q1584" s="115"/>
      <c r="R1584" s="116"/>
      <c r="S1584" s="116"/>
      <c r="T1584" s="5"/>
    </row>
    <row r="1585" spans="1:20" s="148" customFormat="1" ht="24.75" customHeight="1">
      <c r="A1585" s="59"/>
      <c r="B1585" s="59"/>
      <c r="C1585" s="75"/>
      <c r="D1585" s="239"/>
      <c r="E1585" s="175"/>
      <c r="F1585" s="175"/>
      <c r="G1585" s="175"/>
      <c r="H1585" s="192"/>
      <c r="I1585" s="174"/>
      <c r="J1585" s="174"/>
      <c r="K1585" s="174"/>
      <c r="L1585" s="174"/>
      <c r="M1585" s="174"/>
      <c r="N1585" s="174"/>
      <c r="O1585" s="174"/>
      <c r="P1585" s="174"/>
      <c r="Q1585" s="115"/>
      <c r="R1585" s="116"/>
      <c r="S1585" s="116"/>
      <c r="T1585" s="5"/>
    </row>
    <row r="1586" spans="1:20" s="148" customFormat="1" ht="54" customHeight="1">
      <c r="A1586" s="59"/>
      <c r="B1586" s="59"/>
      <c r="C1586" s="75"/>
      <c r="D1586" s="239"/>
      <c r="E1586" s="175"/>
      <c r="F1586" s="175"/>
      <c r="G1586" s="175"/>
      <c r="H1586" s="192"/>
      <c r="I1586" s="174"/>
      <c r="J1586" s="174"/>
      <c r="K1586" s="174"/>
      <c r="L1586" s="174"/>
      <c r="M1586" s="174"/>
      <c r="N1586" s="174"/>
      <c r="O1586" s="174"/>
      <c r="P1586" s="174"/>
      <c r="Q1586" s="115"/>
      <c r="R1586" s="116"/>
      <c r="S1586" s="116"/>
      <c r="T1586" s="5"/>
    </row>
    <row r="1587" spans="1:20" s="148" customFormat="1" ht="46.5" customHeight="1">
      <c r="A1587" s="59"/>
      <c r="B1587" s="59"/>
      <c r="C1587" s="75"/>
      <c r="D1587" s="239"/>
      <c r="E1587" s="175"/>
      <c r="F1587" s="175"/>
      <c r="G1587" s="175"/>
      <c r="H1587" s="192"/>
      <c r="I1587" s="174"/>
      <c r="J1587" s="174"/>
      <c r="K1587" s="174"/>
      <c r="L1587" s="174"/>
      <c r="M1587" s="174"/>
      <c r="N1587" s="174"/>
      <c r="O1587" s="174"/>
      <c r="P1587" s="174"/>
      <c r="Q1587" s="115"/>
      <c r="R1587" s="116"/>
      <c r="S1587" s="116"/>
      <c r="T1587" s="5"/>
    </row>
    <row r="1588" spans="1:20" s="148" customFormat="1" ht="54" customHeight="1">
      <c r="A1588" s="59"/>
      <c r="B1588" s="59"/>
      <c r="C1588" s="75"/>
      <c r="D1588" s="239"/>
      <c r="E1588" s="175"/>
      <c r="F1588" s="175"/>
      <c r="G1588" s="175"/>
      <c r="H1588" s="192"/>
      <c r="I1588" s="174"/>
      <c r="J1588" s="174"/>
      <c r="K1588" s="174"/>
      <c r="L1588" s="174"/>
      <c r="M1588" s="174"/>
      <c r="N1588" s="174"/>
      <c r="O1588" s="174"/>
      <c r="P1588" s="174"/>
      <c r="Q1588" s="115"/>
      <c r="R1588" s="116"/>
      <c r="S1588" s="116"/>
      <c r="T1588" s="5"/>
    </row>
    <row r="1589" spans="1:20" s="148" customFormat="1" ht="24.75" customHeight="1">
      <c r="A1589" s="59"/>
      <c r="B1589" s="59"/>
      <c r="C1589" s="75"/>
      <c r="D1589" s="239"/>
      <c r="E1589" s="175"/>
      <c r="F1589" s="175"/>
      <c r="G1589" s="175"/>
      <c r="H1589" s="192"/>
      <c r="I1589" s="174"/>
      <c r="J1589" s="174"/>
      <c r="K1589" s="174"/>
      <c r="L1589" s="174"/>
      <c r="M1589" s="174"/>
      <c r="N1589" s="174"/>
      <c r="O1589" s="174"/>
      <c r="P1589" s="174"/>
      <c r="Q1589" s="115"/>
      <c r="R1589" s="116"/>
      <c r="S1589" s="116"/>
      <c r="T1589" s="5"/>
    </row>
    <row r="1590" spans="1:20" s="148" customFormat="1" ht="24.75" customHeight="1">
      <c r="A1590" s="59"/>
      <c r="B1590" s="59"/>
      <c r="C1590" s="75"/>
      <c r="D1590" s="239"/>
      <c r="E1590" s="175"/>
      <c r="F1590" s="175"/>
      <c r="G1590" s="175"/>
      <c r="H1590" s="192"/>
      <c r="I1590" s="174"/>
      <c r="J1590" s="174"/>
      <c r="K1590" s="174"/>
      <c r="L1590" s="174"/>
      <c r="M1590" s="174"/>
      <c r="N1590" s="174"/>
      <c r="O1590" s="174"/>
      <c r="P1590" s="174"/>
      <c r="Q1590" s="115"/>
      <c r="R1590" s="116"/>
      <c r="S1590" s="116"/>
      <c r="T1590" s="5"/>
    </row>
    <row r="1591" spans="1:20" s="148" customFormat="1" ht="24.75" customHeight="1">
      <c r="A1591" s="59"/>
      <c r="B1591" s="59"/>
      <c r="C1591" s="75"/>
      <c r="D1591" s="239"/>
      <c r="E1591" s="175"/>
      <c r="F1591" s="175"/>
      <c r="G1591" s="175"/>
      <c r="H1591" s="192"/>
      <c r="I1591" s="174"/>
      <c r="J1591" s="174"/>
      <c r="K1591" s="174"/>
      <c r="L1591" s="174"/>
      <c r="M1591" s="174"/>
      <c r="N1591" s="174"/>
      <c r="O1591" s="174"/>
      <c r="P1591" s="174"/>
      <c r="Q1591" s="115"/>
      <c r="R1591" s="116"/>
      <c r="S1591" s="116"/>
      <c r="T1591" s="5"/>
    </row>
    <row r="1592" spans="1:20" s="148" customFormat="1" ht="24.75" customHeight="1">
      <c r="A1592" s="59"/>
      <c r="B1592" s="59"/>
      <c r="C1592" s="75"/>
      <c r="D1592" s="239"/>
      <c r="E1592" s="175"/>
      <c r="F1592" s="175"/>
      <c r="G1592" s="175"/>
      <c r="H1592" s="192"/>
      <c r="I1592" s="174"/>
      <c r="J1592" s="174"/>
      <c r="K1592" s="174"/>
      <c r="L1592" s="174"/>
      <c r="M1592" s="174"/>
      <c r="N1592" s="174"/>
      <c r="O1592" s="174"/>
      <c r="P1592" s="174"/>
      <c r="Q1592" s="115"/>
      <c r="R1592" s="116"/>
      <c r="S1592" s="116"/>
      <c r="T1592" s="5"/>
    </row>
    <row r="1593" spans="1:20" s="148" customFormat="1" ht="24.75" customHeight="1">
      <c r="A1593" s="59"/>
      <c r="B1593" s="59"/>
      <c r="C1593" s="75"/>
      <c r="D1593" s="239"/>
      <c r="E1593" s="175"/>
      <c r="F1593" s="175"/>
      <c r="G1593" s="175"/>
      <c r="H1593" s="192"/>
      <c r="I1593" s="174"/>
      <c r="J1593" s="174"/>
      <c r="K1593" s="174"/>
      <c r="L1593" s="174"/>
      <c r="M1593" s="174"/>
      <c r="N1593" s="174"/>
      <c r="O1593" s="174"/>
      <c r="P1593" s="174"/>
      <c r="Q1593" s="115"/>
      <c r="R1593" s="116"/>
      <c r="S1593" s="116"/>
      <c r="T1593" s="5"/>
    </row>
    <row r="1594" spans="1:20" s="148" customFormat="1" ht="24.75" customHeight="1">
      <c r="A1594" s="59"/>
      <c r="B1594" s="59"/>
      <c r="C1594" s="75"/>
      <c r="D1594" s="239"/>
      <c r="E1594" s="175"/>
      <c r="F1594" s="175"/>
      <c r="G1594" s="175"/>
      <c r="H1594" s="192"/>
      <c r="I1594" s="174"/>
      <c r="J1594" s="174"/>
      <c r="K1594" s="174"/>
      <c r="L1594" s="174"/>
      <c r="M1594" s="174"/>
      <c r="N1594" s="174"/>
      <c r="O1594" s="174"/>
      <c r="P1594" s="174"/>
      <c r="Q1594" s="115"/>
      <c r="R1594" s="116"/>
      <c r="S1594" s="116"/>
      <c r="T1594" s="5"/>
    </row>
    <row r="1595" spans="1:34" s="185" customFormat="1" ht="43.5" customHeight="1">
      <c r="A1595" s="59"/>
      <c r="B1595" s="59"/>
      <c r="C1595" s="75"/>
      <c r="D1595" s="239"/>
      <c r="E1595" s="175"/>
      <c r="F1595" s="175"/>
      <c r="G1595" s="175"/>
      <c r="H1595" s="192"/>
      <c r="I1595" s="174"/>
      <c r="J1595" s="174"/>
      <c r="K1595" s="174"/>
      <c r="L1595" s="174"/>
      <c r="M1595" s="174"/>
      <c r="N1595" s="174"/>
      <c r="O1595" s="174"/>
      <c r="P1595" s="174"/>
      <c r="Q1595" s="115"/>
      <c r="R1595" s="116"/>
      <c r="S1595" s="116"/>
      <c r="T1595" s="5"/>
      <c r="U1595" s="148"/>
      <c r="V1595" s="148"/>
      <c r="W1595" s="148"/>
      <c r="X1595" s="148"/>
      <c r="Y1595" s="148"/>
      <c r="Z1595" s="148"/>
      <c r="AA1595" s="148"/>
      <c r="AB1595" s="148"/>
      <c r="AC1595" s="148"/>
      <c r="AD1595" s="148"/>
      <c r="AE1595" s="148"/>
      <c r="AF1595" s="148"/>
      <c r="AG1595" s="148"/>
      <c r="AH1595" s="148"/>
    </row>
    <row r="1596" spans="1:20" s="148" customFormat="1" ht="43.5" customHeight="1">
      <c r="A1596" s="59"/>
      <c r="B1596" s="59"/>
      <c r="C1596" s="75"/>
      <c r="D1596" s="239"/>
      <c r="E1596" s="175"/>
      <c r="F1596" s="175"/>
      <c r="G1596" s="175"/>
      <c r="H1596" s="192"/>
      <c r="I1596" s="174"/>
      <c r="J1596" s="174"/>
      <c r="K1596" s="174"/>
      <c r="L1596" s="174"/>
      <c r="M1596" s="174"/>
      <c r="N1596" s="174"/>
      <c r="O1596" s="174"/>
      <c r="P1596" s="174"/>
      <c r="Q1596" s="115"/>
      <c r="R1596" s="116"/>
      <c r="S1596" s="116"/>
      <c r="T1596" s="5"/>
    </row>
    <row r="1597" spans="1:20" s="148" customFormat="1" ht="24.75" customHeight="1">
      <c r="A1597" s="59"/>
      <c r="B1597" s="59"/>
      <c r="C1597" s="75"/>
      <c r="D1597" s="239"/>
      <c r="E1597" s="175"/>
      <c r="F1597" s="175"/>
      <c r="G1597" s="175"/>
      <c r="H1597" s="192"/>
      <c r="I1597" s="174"/>
      <c r="J1597" s="174"/>
      <c r="K1597" s="174"/>
      <c r="L1597" s="174"/>
      <c r="M1597" s="174"/>
      <c r="N1597" s="174"/>
      <c r="O1597" s="174"/>
      <c r="P1597" s="174"/>
      <c r="Q1597" s="108"/>
      <c r="R1597" s="116"/>
      <c r="S1597" s="116"/>
      <c r="T1597" s="5"/>
    </row>
    <row r="1598" spans="1:20" s="148" customFormat="1" ht="24.75" customHeight="1">
      <c r="A1598" s="59"/>
      <c r="B1598" s="59"/>
      <c r="C1598" s="75"/>
      <c r="D1598" s="239"/>
      <c r="E1598" s="175"/>
      <c r="F1598" s="175"/>
      <c r="G1598" s="175"/>
      <c r="H1598" s="192"/>
      <c r="I1598" s="174"/>
      <c r="J1598" s="174"/>
      <c r="K1598" s="174"/>
      <c r="L1598" s="174"/>
      <c r="M1598" s="174"/>
      <c r="N1598" s="174"/>
      <c r="O1598" s="174"/>
      <c r="P1598" s="174"/>
      <c r="Q1598" s="108"/>
      <c r="R1598" s="116"/>
      <c r="S1598" s="116"/>
      <c r="T1598" s="5"/>
    </row>
    <row r="1599" spans="1:20" s="148" customFormat="1" ht="27" customHeight="1">
      <c r="A1599" s="59"/>
      <c r="B1599" s="59"/>
      <c r="C1599" s="75"/>
      <c r="D1599" s="239"/>
      <c r="E1599" s="175"/>
      <c r="F1599" s="175"/>
      <c r="G1599" s="175"/>
      <c r="H1599" s="192"/>
      <c r="I1599" s="174"/>
      <c r="J1599" s="174"/>
      <c r="K1599" s="174"/>
      <c r="L1599" s="174"/>
      <c r="M1599" s="174"/>
      <c r="N1599" s="174"/>
      <c r="O1599" s="174"/>
      <c r="P1599" s="174"/>
      <c r="Q1599" s="108"/>
      <c r="R1599" s="116"/>
      <c r="S1599" s="116"/>
      <c r="T1599" s="82"/>
    </row>
    <row r="1600" spans="1:20" s="148" customFormat="1" ht="27" customHeight="1">
      <c r="A1600" s="59"/>
      <c r="B1600" s="59"/>
      <c r="C1600" s="75"/>
      <c r="D1600" s="239"/>
      <c r="E1600" s="175"/>
      <c r="F1600" s="175"/>
      <c r="G1600" s="175"/>
      <c r="H1600" s="192"/>
      <c r="I1600" s="174"/>
      <c r="J1600" s="174"/>
      <c r="K1600" s="174"/>
      <c r="L1600" s="174"/>
      <c r="M1600" s="174"/>
      <c r="N1600" s="174"/>
      <c r="O1600" s="174"/>
      <c r="P1600" s="174"/>
      <c r="Q1600" s="108"/>
      <c r="R1600" s="116"/>
      <c r="S1600" s="116"/>
      <c r="T1600" s="5"/>
    </row>
    <row r="1601" spans="1:20" s="148" customFormat="1" ht="49.5" customHeight="1">
      <c r="A1601" s="59"/>
      <c r="B1601" s="59"/>
      <c r="C1601" s="75"/>
      <c r="D1601" s="239"/>
      <c r="E1601" s="175"/>
      <c r="F1601" s="175"/>
      <c r="G1601" s="175"/>
      <c r="H1601" s="192"/>
      <c r="I1601" s="174"/>
      <c r="J1601" s="174"/>
      <c r="K1601" s="174"/>
      <c r="L1601" s="174"/>
      <c r="M1601" s="174"/>
      <c r="N1601" s="174"/>
      <c r="O1601" s="174"/>
      <c r="P1601" s="174"/>
      <c r="Q1601" s="108"/>
      <c r="R1601" s="116"/>
      <c r="S1601" s="116"/>
      <c r="T1601" s="5"/>
    </row>
    <row r="1602" spans="1:20" s="148" customFormat="1" ht="27" customHeight="1">
      <c r="A1602" s="59"/>
      <c r="B1602" s="59"/>
      <c r="C1602" s="75"/>
      <c r="D1602" s="239"/>
      <c r="E1602" s="175"/>
      <c r="F1602" s="175"/>
      <c r="G1602" s="175"/>
      <c r="H1602" s="192"/>
      <c r="I1602" s="174"/>
      <c r="J1602" s="174"/>
      <c r="K1602" s="174"/>
      <c r="L1602" s="174"/>
      <c r="M1602" s="174"/>
      <c r="N1602" s="174"/>
      <c r="O1602" s="174"/>
      <c r="P1602" s="174"/>
      <c r="Q1602" s="108"/>
      <c r="R1602" s="116"/>
      <c r="S1602" s="116"/>
      <c r="T1602" s="5"/>
    </row>
    <row r="1603" spans="1:20" s="148" customFormat="1" ht="27" customHeight="1">
      <c r="A1603" s="59"/>
      <c r="B1603" s="59"/>
      <c r="C1603" s="75"/>
      <c r="D1603" s="239"/>
      <c r="E1603" s="175"/>
      <c r="F1603" s="175"/>
      <c r="G1603" s="175"/>
      <c r="H1603" s="192"/>
      <c r="I1603" s="174"/>
      <c r="J1603" s="174"/>
      <c r="K1603" s="174"/>
      <c r="L1603" s="174"/>
      <c r="M1603" s="174"/>
      <c r="N1603" s="174"/>
      <c r="O1603" s="174"/>
      <c r="P1603" s="174"/>
      <c r="Q1603" s="108"/>
      <c r="R1603" s="116"/>
      <c r="S1603" s="116"/>
      <c r="T1603" s="5"/>
    </row>
    <row r="1604" spans="1:20" s="148" customFormat="1" ht="27" customHeight="1">
      <c r="A1604" s="59"/>
      <c r="B1604" s="59"/>
      <c r="C1604" s="75"/>
      <c r="D1604" s="239"/>
      <c r="E1604" s="175"/>
      <c r="F1604" s="175"/>
      <c r="G1604" s="175"/>
      <c r="H1604" s="192"/>
      <c r="I1604" s="174"/>
      <c r="J1604" s="174"/>
      <c r="K1604" s="174"/>
      <c r="L1604" s="174"/>
      <c r="M1604" s="174"/>
      <c r="N1604" s="174"/>
      <c r="O1604" s="174"/>
      <c r="P1604" s="174"/>
      <c r="Q1604" s="108"/>
      <c r="R1604" s="116"/>
      <c r="S1604" s="116"/>
      <c r="T1604" s="5"/>
    </row>
    <row r="1605" spans="1:20" s="148" customFormat="1" ht="27" customHeight="1">
      <c r="A1605" s="59"/>
      <c r="B1605" s="59"/>
      <c r="C1605" s="75"/>
      <c r="D1605" s="239"/>
      <c r="E1605" s="175"/>
      <c r="F1605" s="175"/>
      <c r="G1605" s="175"/>
      <c r="H1605" s="192"/>
      <c r="I1605" s="174"/>
      <c r="J1605" s="174"/>
      <c r="K1605" s="174"/>
      <c r="L1605" s="174"/>
      <c r="M1605" s="174"/>
      <c r="N1605" s="174"/>
      <c r="O1605" s="174"/>
      <c r="P1605" s="174"/>
      <c r="Q1605" s="108"/>
      <c r="R1605" s="116"/>
      <c r="S1605" s="116"/>
      <c r="T1605" s="82"/>
    </row>
    <row r="1606" spans="1:42" s="148" customFormat="1" ht="27" customHeight="1">
      <c r="A1606" s="59"/>
      <c r="B1606" s="59"/>
      <c r="C1606" s="75"/>
      <c r="D1606" s="239"/>
      <c r="E1606" s="175"/>
      <c r="F1606" s="175"/>
      <c r="G1606" s="175"/>
      <c r="H1606" s="192"/>
      <c r="I1606" s="174"/>
      <c r="J1606" s="174"/>
      <c r="K1606" s="174"/>
      <c r="L1606" s="174"/>
      <c r="M1606" s="174"/>
      <c r="N1606" s="174"/>
      <c r="O1606" s="174"/>
      <c r="P1606" s="174"/>
      <c r="Q1606" s="108"/>
      <c r="R1606" s="116"/>
      <c r="S1606" s="116"/>
      <c r="T1606" s="82"/>
      <c r="AI1606" s="181"/>
      <c r="AJ1606" s="181"/>
      <c r="AK1606" s="181"/>
      <c r="AL1606" s="181"/>
      <c r="AM1606" s="181"/>
      <c r="AN1606" s="181"/>
      <c r="AO1606" s="181"/>
      <c r="AP1606" s="181"/>
    </row>
    <row r="1607" spans="1:34" s="148" customFormat="1" ht="27" customHeight="1">
      <c r="A1607" s="59"/>
      <c r="B1607" s="59"/>
      <c r="C1607" s="75"/>
      <c r="D1607" s="239"/>
      <c r="E1607" s="175"/>
      <c r="F1607" s="175"/>
      <c r="G1607" s="175"/>
      <c r="H1607" s="192"/>
      <c r="I1607" s="174"/>
      <c r="J1607" s="174"/>
      <c r="K1607" s="174"/>
      <c r="L1607" s="174"/>
      <c r="M1607" s="174"/>
      <c r="N1607" s="174"/>
      <c r="O1607" s="174"/>
      <c r="P1607" s="174"/>
      <c r="Q1607" s="142"/>
      <c r="R1607" s="116"/>
      <c r="S1607" s="116"/>
      <c r="T1607" s="139"/>
      <c r="U1607" s="210"/>
      <c r="V1607" s="210"/>
      <c r="W1607" s="210"/>
      <c r="X1607" s="210"/>
      <c r="Y1607" s="210"/>
      <c r="Z1607" s="210"/>
      <c r="AA1607" s="210"/>
      <c r="AB1607" s="210"/>
      <c r="AC1607" s="210"/>
      <c r="AD1607" s="210"/>
      <c r="AE1607" s="210"/>
      <c r="AF1607" s="210"/>
      <c r="AG1607" s="210"/>
      <c r="AH1607" s="210"/>
    </row>
    <row r="1608" spans="1:20" s="148" customFormat="1" ht="27" customHeight="1">
      <c r="A1608" s="59"/>
      <c r="B1608" s="59"/>
      <c r="C1608" s="75"/>
      <c r="D1608" s="239"/>
      <c r="E1608" s="175"/>
      <c r="F1608" s="175"/>
      <c r="G1608" s="175"/>
      <c r="H1608" s="192"/>
      <c r="I1608" s="174"/>
      <c r="J1608" s="174"/>
      <c r="K1608" s="174"/>
      <c r="L1608" s="174"/>
      <c r="M1608" s="174"/>
      <c r="N1608" s="174"/>
      <c r="O1608" s="174"/>
      <c r="P1608" s="174"/>
      <c r="Q1608" s="142"/>
      <c r="R1608" s="116"/>
      <c r="S1608" s="116"/>
      <c r="T1608" s="82"/>
    </row>
    <row r="1609" spans="1:20" s="148" customFormat="1" ht="27" customHeight="1">
      <c r="A1609" s="59"/>
      <c r="B1609" s="59"/>
      <c r="C1609" s="75"/>
      <c r="D1609" s="239"/>
      <c r="E1609" s="175"/>
      <c r="F1609" s="175"/>
      <c r="G1609" s="175"/>
      <c r="H1609" s="192"/>
      <c r="I1609" s="174"/>
      <c r="J1609" s="174"/>
      <c r="K1609" s="174"/>
      <c r="L1609" s="174"/>
      <c r="M1609" s="174"/>
      <c r="N1609" s="174"/>
      <c r="O1609" s="174"/>
      <c r="P1609" s="174"/>
      <c r="Q1609" s="142"/>
      <c r="R1609" s="116"/>
      <c r="S1609" s="116"/>
      <c r="T1609" s="82"/>
    </row>
    <row r="1610" spans="1:20" s="148" customFormat="1" ht="27" customHeight="1">
      <c r="A1610" s="59"/>
      <c r="B1610" s="59"/>
      <c r="C1610" s="75"/>
      <c r="D1610" s="239"/>
      <c r="E1610" s="175"/>
      <c r="F1610" s="175"/>
      <c r="G1610" s="175"/>
      <c r="H1610" s="192"/>
      <c r="I1610" s="174"/>
      <c r="J1610" s="174"/>
      <c r="K1610" s="174"/>
      <c r="L1610" s="174"/>
      <c r="M1610" s="174"/>
      <c r="N1610" s="174"/>
      <c r="O1610" s="174"/>
      <c r="P1610" s="174"/>
      <c r="Q1610" s="142"/>
      <c r="R1610" s="116"/>
      <c r="S1610" s="116"/>
      <c r="T1610" s="82"/>
    </row>
    <row r="1611" spans="1:20" s="148" customFormat="1" ht="27" customHeight="1">
      <c r="A1611" s="59"/>
      <c r="B1611" s="59"/>
      <c r="C1611" s="75"/>
      <c r="D1611" s="239"/>
      <c r="E1611" s="175"/>
      <c r="F1611" s="175"/>
      <c r="G1611" s="175"/>
      <c r="H1611" s="192"/>
      <c r="I1611" s="174"/>
      <c r="J1611" s="174"/>
      <c r="K1611" s="174"/>
      <c r="L1611" s="174"/>
      <c r="M1611" s="174"/>
      <c r="N1611" s="174"/>
      <c r="O1611" s="174"/>
      <c r="P1611" s="174"/>
      <c r="Q1611" s="142"/>
      <c r="R1611" s="116"/>
      <c r="S1611" s="116"/>
      <c r="T1611" s="82"/>
    </row>
    <row r="1612" spans="1:20" s="148" customFormat="1" ht="27" customHeight="1">
      <c r="A1612" s="59"/>
      <c r="B1612" s="59"/>
      <c r="C1612" s="75"/>
      <c r="D1612" s="239"/>
      <c r="E1612" s="175"/>
      <c r="F1612" s="175"/>
      <c r="G1612" s="175"/>
      <c r="H1612" s="192"/>
      <c r="I1612" s="174"/>
      <c r="J1612" s="174"/>
      <c r="K1612" s="174"/>
      <c r="L1612" s="174"/>
      <c r="M1612" s="174"/>
      <c r="N1612" s="174"/>
      <c r="O1612" s="174"/>
      <c r="P1612" s="174"/>
      <c r="Q1612" s="142"/>
      <c r="R1612" s="116"/>
      <c r="S1612" s="116"/>
      <c r="T1612" s="82"/>
    </row>
    <row r="1613" spans="1:20" s="148" customFormat="1" ht="27" customHeight="1">
      <c r="A1613" s="59"/>
      <c r="B1613" s="59"/>
      <c r="C1613" s="75"/>
      <c r="D1613" s="239"/>
      <c r="E1613" s="175"/>
      <c r="F1613" s="175"/>
      <c r="G1613" s="175"/>
      <c r="H1613" s="192"/>
      <c r="I1613" s="174"/>
      <c r="J1613" s="174"/>
      <c r="K1613" s="174"/>
      <c r="L1613" s="174"/>
      <c r="M1613" s="174"/>
      <c r="N1613" s="174"/>
      <c r="O1613" s="174"/>
      <c r="P1613" s="174"/>
      <c r="Q1613" s="142"/>
      <c r="R1613" s="116"/>
      <c r="S1613" s="116"/>
      <c r="T1613" s="82"/>
    </row>
    <row r="1614" spans="1:20" s="148" customFormat="1" ht="27" customHeight="1">
      <c r="A1614" s="59"/>
      <c r="B1614" s="59"/>
      <c r="C1614" s="75"/>
      <c r="D1614" s="239"/>
      <c r="E1614" s="175"/>
      <c r="F1614" s="175"/>
      <c r="G1614" s="175"/>
      <c r="H1614" s="192"/>
      <c r="I1614" s="174"/>
      <c r="J1614" s="174"/>
      <c r="K1614" s="174"/>
      <c r="L1614" s="174"/>
      <c r="M1614" s="174"/>
      <c r="N1614" s="174"/>
      <c r="O1614" s="174"/>
      <c r="P1614" s="174"/>
      <c r="Q1614" s="142"/>
      <c r="R1614" s="116"/>
      <c r="S1614" s="116"/>
      <c r="T1614" s="82"/>
    </row>
    <row r="1615" spans="1:20" s="148" customFormat="1" ht="27" customHeight="1">
      <c r="A1615" s="59"/>
      <c r="B1615" s="59"/>
      <c r="C1615" s="75"/>
      <c r="D1615" s="239"/>
      <c r="E1615" s="175"/>
      <c r="F1615" s="175"/>
      <c r="G1615" s="175"/>
      <c r="H1615" s="192"/>
      <c r="I1615" s="174"/>
      <c r="J1615" s="174"/>
      <c r="K1615" s="174"/>
      <c r="L1615" s="174"/>
      <c r="M1615" s="174"/>
      <c r="N1615" s="174"/>
      <c r="O1615" s="174"/>
      <c r="P1615" s="174"/>
      <c r="Q1615" s="142"/>
      <c r="R1615" s="116"/>
      <c r="S1615" s="116"/>
      <c r="T1615" s="82"/>
    </row>
    <row r="1616" spans="1:20" s="148" customFormat="1" ht="49.5" customHeight="1">
      <c r="A1616" s="59"/>
      <c r="B1616" s="59"/>
      <c r="C1616" s="75"/>
      <c r="D1616" s="239"/>
      <c r="E1616" s="175"/>
      <c r="F1616" s="175"/>
      <c r="G1616" s="175"/>
      <c r="H1616" s="192"/>
      <c r="I1616" s="174"/>
      <c r="J1616" s="174"/>
      <c r="K1616" s="174"/>
      <c r="L1616" s="174"/>
      <c r="M1616" s="174"/>
      <c r="N1616" s="174"/>
      <c r="O1616" s="174"/>
      <c r="P1616" s="174"/>
      <c r="Q1616" s="142"/>
      <c r="R1616" s="116"/>
      <c r="S1616" s="116"/>
      <c r="T1616" s="82"/>
    </row>
    <row r="1617" spans="1:20" s="148" customFormat="1" ht="49.5" customHeight="1">
      <c r="A1617" s="59"/>
      <c r="B1617" s="59"/>
      <c r="C1617" s="75"/>
      <c r="D1617" s="239"/>
      <c r="E1617" s="175"/>
      <c r="F1617" s="175"/>
      <c r="G1617" s="175"/>
      <c r="H1617" s="192"/>
      <c r="I1617" s="174"/>
      <c r="J1617" s="174"/>
      <c r="K1617" s="174"/>
      <c r="L1617" s="174"/>
      <c r="M1617" s="174"/>
      <c r="N1617" s="174"/>
      <c r="O1617" s="174"/>
      <c r="P1617" s="174"/>
      <c r="Q1617" s="142"/>
      <c r="R1617" s="116"/>
      <c r="S1617" s="116"/>
      <c r="T1617" s="82"/>
    </row>
    <row r="1618" spans="1:20" s="148" customFormat="1" ht="39.75" customHeight="1">
      <c r="A1618" s="59"/>
      <c r="B1618" s="59"/>
      <c r="C1618" s="75"/>
      <c r="D1618" s="239"/>
      <c r="E1618" s="175"/>
      <c r="F1618" s="175"/>
      <c r="G1618" s="175"/>
      <c r="H1618" s="192"/>
      <c r="I1618" s="174"/>
      <c r="J1618" s="174"/>
      <c r="K1618" s="174"/>
      <c r="L1618" s="174"/>
      <c r="M1618" s="174"/>
      <c r="N1618" s="174"/>
      <c r="O1618" s="174"/>
      <c r="P1618" s="174"/>
      <c r="Q1618" s="142"/>
      <c r="R1618" s="116"/>
      <c r="S1618" s="116"/>
      <c r="T1618" s="82"/>
    </row>
    <row r="1619" spans="3:34" s="59" customFormat="1" ht="27" customHeight="1">
      <c r="C1619" s="75"/>
      <c r="D1619" s="239"/>
      <c r="E1619" s="175"/>
      <c r="F1619" s="175"/>
      <c r="G1619" s="175"/>
      <c r="H1619" s="192"/>
      <c r="I1619" s="174"/>
      <c r="J1619" s="174"/>
      <c r="K1619" s="174"/>
      <c r="L1619" s="174"/>
      <c r="M1619" s="174"/>
      <c r="N1619" s="174"/>
      <c r="O1619" s="174"/>
      <c r="P1619" s="174"/>
      <c r="Q1619" s="142"/>
      <c r="R1619" s="116"/>
      <c r="S1619" s="116"/>
      <c r="T1619" s="82"/>
      <c r="U1619" s="148"/>
      <c r="V1619" s="148"/>
      <c r="W1619" s="148"/>
      <c r="X1619" s="148"/>
      <c r="Y1619" s="148"/>
      <c r="Z1619" s="148"/>
      <c r="AA1619" s="148"/>
      <c r="AB1619" s="148"/>
      <c r="AC1619" s="148"/>
      <c r="AD1619" s="148"/>
      <c r="AE1619" s="148"/>
      <c r="AF1619" s="148"/>
      <c r="AG1619" s="148"/>
      <c r="AH1619" s="148"/>
    </row>
    <row r="1620" spans="3:34" s="59" customFormat="1" ht="24.75" customHeight="1">
      <c r="C1620" s="75"/>
      <c r="D1620" s="239"/>
      <c r="E1620" s="175"/>
      <c r="F1620" s="175"/>
      <c r="G1620" s="175"/>
      <c r="H1620" s="192"/>
      <c r="I1620" s="174"/>
      <c r="J1620" s="174"/>
      <c r="K1620" s="174"/>
      <c r="L1620" s="174"/>
      <c r="M1620" s="174"/>
      <c r="N1620" s="174"/>
      <c r="O1620" s="174"/>
      <c r="P1620" s="174"/>
      <c r="Q1620" s="142"/>
      <c r="R1620" s="116"/>
      <c r="S1620" s="116"/>
      <c r="T1620" s="82"/>
      <c r="U1620" s="148"/>
      <c r="V1620" s="148"/>
      <c r="W1620" s="148"/>
      <c r="X1620" s="148"/>
      <c r="Y1620" s="148"/>
      <c r="Z1620" s="148"/>
      <c r="AA1620" s="148"/>
      <c r="AB1620" s="148"/>
      <c r="AC1620" s="148"/>
      <c r="AD1620" s="148"/>
      <c r="AE1620" s="148"/>
      <c r="AF1620" s="148"/>
      <c r="AG1620" s="148"/>
      <c r="AH1620" s="148"/>
    </row>
    <row r="1621" spans="3:34" s="59" customFormat="1" ht="24.75" customHeight="1">
      <c r="C1621" s="75"/>
      <c r="D1621" s="239"/>
      <c r="E1621" s="175"/>
      <c r="F1621" s="175"/>
      <c r="G1621" s="175"/>
      <c r="H1621" s="192"/>
      <c r="I1621" s="174"/>
      <c r="J1621" s="174"/>
      <c r="K1621" s="174"/>
      <c r="L1621" s="174"/>
      <c r="M1621" s="174"/>
      <c r="N1621" s="174"/>
      <c r="O1621" s="174"/>
      <c r="P1621" s="174"/>
      <c r="Q1621" s="142"/>
      <c r="R1621" s="116"/>
      <c r="S1621" s="116"/>
      <c r="T1621" s="82"/>
      <c r="U1621" s="148"/>
      <c r="V1621" s="148"/>
      <c r="W1621" s="148"/>
      <c r="X1621" s="148"/>
      <c r="Y1621" s="148"/>
      <c r="Z1621" s="148"/>
      <c r="AA1621" s="148"/>
      <c r="AB1621" s="148"/>
      <c r="AC1621" s="148"/>
      <c r="AD1621" s="148"/>
      <c r="AE1621" s="148"/>
      <c r="AF1621" s="148"/>
      <c r="AG1621" s="148"/>
      <c r="AH1621" s="148"/>
    </row>
    <row r="1622" spans="3:34" s="59" customFormat="1" ht="24.75" customHeight="1">
      <c r="C1622" s="75"/>
      <c r="D1622" s="239"/>
      <c r="E1622" s="175"/>
      <c r="F1622" s="175"/>
      <c r="G1622" s="175"/>
      <c r="H1622" s="192"/>
      <c r="I1622" s="174"/>
      <c r="J1622" s="174"/>
      <c r="K1622" s="174"/>
      <c r="L1622" s="174"/>
      <c r="M1622" s="174"/>
      <c r="N1622" s="174"/>
      <c r="O1622" s="174"/>
      <c r="P1622" s="174"/>
      <c r="Q1622" s="108"/>
      <c r="R1622" s="116"/>
      <c r="S1622" s="116"/>
      <c r="T1622" s="82"/>
      <c r="U1622" s="148"/>
      <c r="V1622" s="148"/>
      <c r="W1622" s="148"/>
      <c r="X1622" s="148"/>
      <c r="Y1622" s="148"/>
      <c r="Z1622" s="148"/>
      <c r="AA1622" s="148"/>
      <c r="AB1622" s="148"/>
      <c r="AC1622" s="148"/>
      <c r="AD1622" s="148"/>
      <c r="AE1622" s="148"/>
      <c r="AF1622" s="148"/>
      <c r="AG1622" s="148"/>
      <c r="AH1622" s="148"/>
    </row>
    <row r="1623" spans="3:34" s="59" customFormat="1" ht="24.75" customHeight="1">
      <c r="C1623" s="75"/>
      <c r="D1623" s="239"/>
      <c r="E1623" s="175"/>
      <c r="F1623" s="175"/>
      <c r="G1623" s="175"/>
      <c r="H1623" s="192"/>
      <c r="I1623" s="174"/>
      <c r="J1623" s="174"/>
      <c r="K1623" s="174"/>
      <c r="L1623" s="174"/>
      <c r="M1623" s="174"/>
      <c r="N1623" s="174"/>
      <c r="O1623" s="174"/>
      <c r="P1623" s="174"/>
      <c r="Q1623" s="142"/>
      <c r="R1623" s="116"/>
      <c r="S1623" s="116"/>
      <c r="T1623" s="82"/>
      <c r="U1623" s="148"/>
      <c r="V1623" s="148"/>
      <c r="W1623" s="148"/>
      <c r="X1623" s="148"/>
      <c r="Y1623" s="148"/>
      <c r="Z1623" s="148"/>
      <c r="AA1623" s="148"/>
      <c r="AB1623" s="148"/>
      <c r="AC1623" s="148"/>
      <c r="AD1623" s="148"/>
      <c r="AE1623" s="148"/>
      <c r="AF1623" s="148"/>
      <c r="AG1623" s="148"/>
      <c r="AH1623" s="148"/>
    </row>
    <row r="1624" spans="3:34" s="59" customFormat="1" ht="24.75" customHeight="1">
      <c r="C1624" s="75"/>
      <c r="D1624" s="239"/>
      <c r="E1624" s="175"/>
      <c r="F1624" s="175"/>
      <c r="G1624" s="175"/>
      <c r="H1624" s="192"/>
      <c r="I1624" s="174"/>
      <c r="J1624" s="174"/>
      <c r="K1624" s="174"/>
      <c r="L1624" s="174"/>
      <c r="M1624" s="174"/>
      <c r="N1624" s="174"/>
      <c r="O1624" s="174"/>
      <c r="P1624" s="174"/>
      <c r="Q1624" s="142"/>
      <c r="R1624" s="116"/>
      <c r="S1624" s="116"/>
      <c r="T1624" s="82"/>
      <c r="U1624" s="148"/>
      <c r="V1624" s="148"/>
      <c r="W1624" s="148"/>
      <c r="X1624" s="148"/>
      <c r="Y1624" s="148"/>
      <c r="Z1624" s="148"/>
      <c r="AA1624" s="148"/>
      <c r="AB1624" s="148"/>
      <c r="AC1624" s="148"/>
      <c r="AD1624" s="148"/>
      <c r="AE1624" s="148"/>
      <c r="AF1624" s="148"/>
      <c r="AG1624" s="148"/>
      <c r="AH1624" s="148"/>
    </row>
    <row r="1625" spans="3:34" s="59" customFormat="1" ht="24.75" customHeight="1">
      <c r="C1625" s="75"/>
      <c r="D1625" s="239"/>
      <c r="E1625" s="175"/>
      <c r="F1625" s="175"/>
      <c r="G1625" s="175"/>
      <c r="H1625" s="192"/>
      <c r="I1625" s="174"/>
      <c r="J1625" s="174"/>
      <c r="K1625" s="174"/>
      <c r="L1625" s="174"/>
      <c r="M1625" s="174"/>
      <c r="N1625" s="174"/>
      <c r="O1625" s="174"/>
      <c r="P1625" s="174"/>
      <c r="Q1625" s="142"/>
      <c r="R1625" s="116"/>
      <c r="S1625" s="116"/>
      <c r="T1625" s="82"/>
      <c r="U1625" s="148"/>
      <c r="V1625" s="148"/>
      <c r="W1625" s="148"/>
      <c r="X1625" s="148"/>
      <c r="Y1625" s="148"/>
      <c r="Z1625" s="148"/>
      <c r="AA1625" s="148"/>
      <c r="AB1625" s="148"/>
      <c r="AC1625" s="148"/>
      <c r="AD1625" s="148"/>
      <c r="AE1625" s="148"/>
      <c r="AF1625" s="148"/>
      <c r="AG1625" s="148"/>
      <c r="AH1625" s="148"/>
    </row>
    <row r="1626" spans="3:34" s="59" customFormat="1" ht="24.75" customHeight="1">
      <c r="C1626" s="75"/>
      <c r="D1626" s="239"/>
      <c r="E1626" s="175"/>
      <c r="F1626" s="175"/>
      <c r="G1626" s="175"/>
      <c r="H1626" s="192"/>
      <c r="I1626" s="174"/>
      <c r="J1626" s="174"/>
      <c r="K1626" s="174"/>
      <c r="L1626" s="174"/>
      <c r="M1626" s="174"/>
      <c r="N1626" s="174"/>
      <c r="O1626" s="174"/>
      <c r="P1626" s="174"/>
      <c r="Q1626" s="142"/>
      <c r="R1626" s="116"/>
      <c r="S1626" s="116"/>
      <c r="T1626" s="82"/>
      <c r="U1626" s="148"/>
      <c r="V1626" s="148"/>
      <c r="W1626" s="148"/>
      <c r="X1626" s="148"/>
      <c r="Y1626" s="148"/>
      <c r="Z1626" s="148"/>
      <c r="AA1626" s="148"/>
      <c r="AB1626" s="148"/>
      <c r="AC1626" s="148"/>
      <c r="AD1626" s="148"/>
      <c r="AE1626" s="148"/>
      <c r="AF1626" s="148"/>
      <c r="AG1626" s="148"/>
      <c r="AH1626" s="148"/>
    </row>
    <row r="1627" spans="3:34" s="59" customFormat="1" ht="24.75" customHeight="1">
      <c r="C1627" s="75"/>
      <c r="D1627" s="239"/>
      <c r="E1627" s="175"/>
      <c r="F1627" s="175"/>
      <c r="G1627" s="175"/>
      <c r="H1627" s="192"/>
      <c r="I1627" s="174"/>
      <c r="J1627" s="174"/>
      <c r="K1627" s="174"/>
      <c r="L1627" s="174"/>
      <c r="M1627" s="174"/>
      <c r="N1627" s="174"/>
      <c r="O1627" s="174"/>
      <c r="P1627" s="174"/>
      <c r="Q1627" s="142"/>
      <c r="R1627" s="116"/>
      <c r="S1627" s="116"/>
      <c r="T1627" s="82"/>
      <c r="U1627" s="148"/>
      <c r="V1627" s="148"/>
      <c r="W1627" s="148"/>
      <c r="X1627" s="148"/>
      <c r="Y1627" s="148"/>
      <c r="Z1627" s="148"/>
      <c r="AA1627" s="148"/>
      <c r="AB1627" s="148"/>
      <c r="AC1627" s="148"/>
      <c r="AD1627" s="148"/>
      <c r="AE1627" s="148"/>
      <c r="AF1627" s="148"/>
      <c r="AG1627" s="148"/>
      <c r="AH1627" s="148"/>
    </row>
    <row r="1628" spans="3:34" s="59" customFormat="1" ht="24.75" customHeight="1">
      <c r="C1628" s="75"/>
      <c r="D1628" s="239"/>
      <c r="E1628" s="175"/>
      <c r="F1628" s="175"/>
      <c r="G1628" s="175"/>
      <c r="H1628" s="192"/>
      <c r="I1628" s="174"/>
      <c r="J1628" s="174"/>
      <c r="K1628" s="174"/>
      <c r="L1628" s="174"/>
      <c r="M1628" s="174"/>
      <c r="N1628" s="174"/>
      <c r="O1628" s="174"/>
      <c r="P1628" s="174"/>
      <c r="Q1628" s="108"/>
      <c r="R1628" s="82"/>
      <c r="S1628" s="82"/>
      <c r="T1628" s="82"/>
      <c r="U1628" s="148"/>
      <c r="V1628" s="148"/>
      <c r="W1628" s="148"/>
      <c r="X1628" s="148"/>
      <c r="Y1628" s="148"/>
      <c r="Z1628" s="148"/>
      <c r="AA1628" s="148"/>
      <c r="AB1628" s="148"/>
      <c r="AC1628" s="148"/>
      <c r="AD1628" s="148"/>
      <c r="AE1628" s="148"/>
      <c r="AF1628" s="148"/>
      <c r="AG1628" s="148"/>
      <c r="AH1628" s="148"/>
    </row>
    <row r="1629" spans="3:34" s="59" customFormat="1" ht="24.75" customHeight="1">
      <c r="C1629" s="75"/>
      <c r="D1629" s="239"/>
      <c r="E1629" s="175"/>
      <c r="F1629" s="175"/>
      <c r="G1629" s="175"/>
      <c r="H1629" s="192"/>
      <c r="I1629" s="174"/>
      <c r="J1629" s="174"/>
      <c r="K1629" s="174"/>
      <c r="L1629" s="174"/>
      <c r="M1629" s="174"/>
      <c r="N1629" s="174"/>
      <c r="O1629" s="174"/>
      <c r="P1629" s="174"/>
      <c r="Q1629" s="108"/>
      <c r="R1629" s="82"/>
      <c r="S1629" s="82"/>
      <c r="T1629" s="82"/>
      <c r="U1629" s="148"/>
      <c r="V1629" s="148"/>
      <c r="W1629" s="148"/>
      <c r="X1629" s="148"/>
      <c r="Y1629" s="148"/>
      <c r="Z1629" s="148"/>
      <c r="AA1629" s="148"/>
      <c r="AB1629" s="148"/>
      <c r="AC1629" s="148"/>
      <c r="AD1629" s="148"/>
      <c r="AE1629" s="148"/>
      <c r="AF1629" s="148"/>
      <c r="AG1629" s="148"/>
      <c r="AH1629" s="148"/>
    </row>
    <row r="1630" spans="3:34" s="59" customFormat="1" ht="24.75" customHeight="1">
      <c r="C1630" s="75"/>
      <c r="D1630" s="239"/>
      <c r="E1630" s="175"/>
      <c r="F1630" s="175"/>
      <c r="G1630" s="175"/>
      <c r="H1630" s="192"/>
      <c r="I1630" s="174"/>
      <c r="J1630" s="174"/>
      <c r="K1630" s="174"/>
      <c r="L1630" s="174"/>
      <c r="M1630" s="174"/>
      <c r="N1630" s="174"/>
      <c r="O1630" s="174"/>
      <c r="P1630" s="174"/>
      <c r="Q1630" s="140"/>
      <c r="R1630" s="82"/>
      <c r="S1630" s="82"/>
      <c r="T1630" s="82"/>
      <c r="U1630" s="148"/>
      <c r="V1630" s="148"/>
      <c r="W1630" s="148"/>
      <c r="X1630" s="148"/>
      <c r="Y1630" s="148"/>
      <c r="Z1630" s="148"/>
      <c r="AA1630" s="148"/>
      <c r="AB1630" s="148"/>
      <c r="AC1630" s="148"/>
      <c r="AD1630" s="148"/>
      <c r="AE1630" s="148"/>
      <c r="AF1630" s="148"/>
      <c r="AG1630" s="148"/>
      <c r="AH1630" s="148"/>
    </row>
    <row r="1631" spans="3:34" s="59" customFormat="1" ht="24.75" customHeight="1">
      <c r="C1631" s="75"/>
      <c r="D1631" s="239"/>
      <c r="E1631" s="175"/>
      <c r="F1631" s="175"/>
      <c r="G1631" s="175"/>
      <c r="H1631" s="192"/>
      <c r="I1631" s="174"/>
      <c r="J1631" s="174"/>
      <c r="K1631" s="174"/>
      <c r="L1631" s="174"/>
      <c r="M1631" s="174"/>
      <c r="N1631" s="174"/>
      <c r="O1631" s="174"/>
      <c r="P1631" s="174"/>
      <c r="Q1631" s="108"/>
      <c r="R1631" s="82"/>
      <c r="S1631" s="82"/>
      <c r="T1631" s="82"/>
      <c r="U1631" s="148"/>
      <c r="V1631" s="148"/>
      <c r="W1631" s="148"/>
      <c r="X1631" s="148"/>
      <c r="Y1631" s="148"/>
      <c r="Z1631" s="148"/>
      <c r="AA1631" s="148"/>
      <c r="AB1631" s="148"/>
      <c r="AC1631" s="148"/>
      <c r="AD1631" s="148"/>
      <c r="AE1631" s="148"/>
      <c r="AF1631" s="148"/>
      <c r="AG1631" s="148"/>
      <c r="AH1631" s="148"/>
    </row>
    <row r="1632" spans="3:34" s="59" customFormat="1" ht="24.75" customHeight="1">
      <c r="C1632" s="75"/>
      <c r="D1632" s="239"/>
      <c r="E1632" s="175"/>
      <c r="F1632" s="175"/>
      <c r="G1632" s="175"/>
      <c r="H1632" s="192"/>
      <c r="I1632" s="174"/>
      <c r="J1632" s="174"/>
      <c r="K1632" s="174"/>
      <c r="L1632" s="174"/>
      <c r="M1632" s="174"/>
      <c r="N1632" s="174"/>
      <c r="O1632" s="174"/>
      <c r="P1632" s="174"/>
      <c r="Q1632" s="108"/>
      <c r="R1632" s="82"/>
      <c r="S1632" s="82"/>
      <c r="T1632" s="82"/>
      <c r="U1632" s="148"/>
      <c r="V1632" s="148"/>
      <c r="W1632" s="148"/>
      <c r="X1632" s="148"/>
      <c r="Y1632" s="148"/>
      <c r="Z1632" s="148"/>
      <c r="AA1632" s="148"/>
      <c r="AB1632" s="148"/>
      <c r="AC1632" s="148"/>
      <c r="AD1632" s="148"/>
      <c r="AE1632" s="148"/>
      <c r="AF1632" s="148"/>
      <c r="AG1632" s="148"/>
      <c r="AH1632" s="148"/>
    </row>
    <row r="1633" spans="3:34" s="59" customFormat="1" ht="24.75" customHeight="1">
      <c r="C1633" s="75"/>
      <c r="D1633" s="239"/>
      <c r="E1633" s="175"/>
      <c r="F1633" s="175"/>
      <c r="G1633" s="175"/>
      <c r="H1633" s="192"/>
      <c r="I1633" s="174"/>
      <c r="J1633" s="174"/>
      <c r="K1633" s="174"/>
      <c r="L1633" s="174"/>
      <c r="M1633" s="174"/>
      <c r="N1633" s="174"/>
      <c r="O1633" s="174"/>
      <c r="P1633" s="174"/>
      <c r="Q1633" s="108"/>
      <c r="R1633" s="82"/>
      <c r="S1633" s="82"/>
      <c r="T1633" s="82"/>
      <c r="U1633" s="148"/>
      <c r="V1633" s="148"/>
      <c r="W1633" s="148"/>
      <c r="X1633" s="148"/>
      <c r="Y1633" s="148"/>
      <c r="Z1633" s="148"/>
      <c r="AA1633" s="148"/>
      <c r="AB1633" s="148"/>
      <c r="AC1633" s="148"/>
      <c r="AD1633" s="148"/>
      <c r="AE1633" s="148"/>
      <c r="AF1633" s="148"/>
      <c r="AG1633" s="148"/>
      <c r="AH1633" s="148"/>
    </row>
    <row r="1634" spans="3:34" s="59" customFormat="1" ht="24.75" customHeight="1">
      <c r="C1634" s="75"/>
      <c r="D1634" s="239"/>
      <c r="E1634" s="175"/>
      <c r="F1634" s="175"/>
      <c r="G1634" s="175"/>
      <c r="H1634" s="192"/>
      <c r="I1634" s="174"/>
      <c r="J1634" s="174"/>
      <c r="K1634" s="174"/>
      <c r="L1634" s="174"/>
      <c r="M1634" s="174"/>
      <c r="N1634" s="174"/>
      <c r="O1634" s="174"/>
      <c r="P1634" s="174"/>
      <c r="Q1634" s="108"/>
      <c r="R1634" s="82"/>
      <c r="S1634" s="82"/>
      <c r="T1634" s="82"/>
      <c r="U1634" s="148"/>
      <c r="V1634" s="148"/>
      <c r="W1634" s="148"/>
      <c r="X1634" s="148"/>
      <c r="Y1634" s="148"/>
      <c r="Z1634" s="148"/>
      <c r="AA1634" s="148"/>
      <c r="AB1634" s="148"/>
      <c r="AC1634" s="148"/>
      <c r="AD1634" s="148"/>
      <c r="AE1634" s="148"/>
      <c r="AF1634" s="148"/>
      <c r="AG1634" s="148"/>
      <c r="AH1634" s="148"/>
    </row>
    <row r="1635" spans="3:34" s="59" customFormat="1" ht="24.75" customHeight="1">
      <c r="C1635" s="75"/>
      <c r="D1635" s="239"/>
      <c r="E1635" s="175"/>
      <c r="F1635" s="175"/>
      <c r="G1635" s="175"/>
      <c r="H1635" s="192"/>
      <c r="I1635" s="174"/>
      <c r="J1635" s="174"/>
      <c r="K1635" s="174"/>
      <c r="L1635" s="174"/>
      <c r="M1635" s="174"/>
      <c r="N1635" s="174"/>
      <c r="O1635" s="174"/>
      <c r="P1635" s="174"/>
      <c r="Q1635" s="108"/>
      <c r="R1635" s="82"/>
      <c r="S1635" s="82"/>
      <c r="T1635" s="82"/>
      <c r="U1635" s="148"/>
      <c r="V1635" s="148"/>
      <c r="W1635" s="148"/>
      <c r="X1635" s="148"/>
      <c r="Y1635" s="148"/>
      <c r="Z1635" s="148"/>
      <c r="AA1635" s="148"/>
      <c r="AB1635" s="148"/>
      <c r="AC1635" s="148"/>
      <c r="AD1635" s="148"/>
      <c r="AE1635" s="148"/>
      <c r="AF1635" s="148"/>
      <c r="AG1635" s="148"/>
      <c r="AH1635" s="148"/>
    </row>
    <row r="1636" spans="3:34" s="59" customFormat="1" ht="24.75" customHeight="1">
      <c r="C1636" s="75"/>
      <c r="D1636" s="239"/>
      <c r="E1636" s="175"/>
      <c r="F1636" s="175"/>
      <c r="G1636" s="175"/>
      <c r="H1636" s="192"/>
      <c r="I1636" s="174"/>
      <c r="J1636" s="174"/>
      <c r="K1636" s="174"/>
      <c r="L1636" s="174"/>
      <c r="M1636" s="174"/>
      <c r="N1636" s="174"/>
      <c r="O1636" s="174"/>
      <c r="P1636" s="174"/>
      <c r="Q1636" s="108"/>
      <c r="R1636" s="82"/>
      <c r="S1636" s="82"/>
      <c r="T1636" s="82"/>
      <c r="U1636" s="148"/>
      <c r="V1636" s="148"/>
      <c r="W1636" s="148"/>
      <c r="X1636" s="148"/>
      <c r="Y1636" s="148"/>
      <c r="Z1636" s="148"/>
      <c r="AA1636" s="148"/>
      <c r="AB1636" s="148"/>
      <c r="AC1636" s="148"/>
      <c r="AD1636" s="148"/>
      <c r="AE1636" s="148"/>
      <c r="AF1636" s="148"/>
      <c r="AG1636" s="148"/>
      <c r="AH1636" s="148"/>
    </row>
    <row r="1637" spans="3:34" s="59" customFormat="1" ht="24.75" customHeight="1">
      <c r="C1637" s="75"/>
      <c r="D1637" s="239"/>
      <c r="E1637" s="175"/>
      <c r="F1637" s="175"/>
      <c r="G1637" s="175"/>
      <c r="H1637" s="192"/>
      <c r="I1637" s="174"/>
      <c r="J1637" s="174"/>
      <c r="K1637" s="174"/>
      <c r="L1637" s="174"/>
      <c r="M1637" s="174"/>
      <c r="N1637" s="174"/>
      <c r="O1637" s="174"/>
      <c r="P1637" s="174"/>
      <c r="Q1637" s="108"/>
      <c r="R1637" s="82"/>
      <c r="S1637" s="82"/>
      <c r="T1637" s="82"/>
      <c r="U1637" s="148"/>
      <c r="V1637" s="148"/>
      <c r="W1637" s="148"/>
      <c r="X1637" s="148"/>
      <c r="Y1637" s="148"/>
      <c r="Z1637" s="148"/>
      <c r="AA1637" s="148"/>
      <c r="AB1637" s="148"/>
      <c r="AC1637" s="148"/>
      <c r="AD1637" s="148"/>
      <c r="AE1637" s="148"/>
      <c r="AF1637" s="148"/>
      <c r="AG1637" s="148"/>
      <c r="AH1637" s="148"/>
    </row>
    <row r="1638" spans="3:34" s="59" customFormat="1" ht="24.75" customHeight="1">
      <c r="C1638" s="75"/>
      <c r="D1638" s="239"/>
      <c r="E1638" s="175"/>
      <c r="F1638" s="175"/>
      <c r="G1638" s="175"/>
      <c r="H1638" s="192"/>
      <c r="I1638" s="174"/>
      <c r="J1638" s="174"/>
      <c r="K1638" s="174"/>
      <c r="L1638" s="174"/>
      <c r="M1638" s="174"/>
      <c r="N1638" s="174"/>
      <c r="O1638" s="174"/>
      <c r="P1638" s="174"/>
      <c r="Q1638" s="108"/>
      <c r="R1638" s="5"/>
      <c r="S1638" s="5"/>
      <c r="T1638" s="82"/>
      <c r="U1638" s="148"/>
      <c r="V1638" s="148"/>
      <c r="W1638" s="148"/>
      <c r="X1638" s="148"/>
      <c r="Y1638" s="148"/>
      <c r="Z1638" s="148"/>
      <c r="AA1638" s="148"/>
      <c r="AB1638" s="148"/>
      <c r="AC1638" s="148"/>
      <c r="AD1638" s="148"/>
      <c r="AE1638" s="148"/>
      <c r="AF1638" s="148"/>
      <c r="AG1638" s="148"/>
      <c r="AH1638" s="148"/>
    </row>
    <row r="1639" spans="3:34" s="59" customFormat="1" ht="24.75" customHeight="1">
      <c r="C1639" s="75"/>
      <c r="D1639" s="239"/>
      <c r="E1639" s="175"/>
      <c r="F1639" s="175"/>
      <c r="G1639" s="175"/>
      <c r="H1639" s="192"/>
      <c r="I1639" s="174"/>
      <c r="J1639" s="174"/>
      <c r="K1639" s="174"/>
      <c r="L1639" s="174"/>
      <c r="M1639" s="174"/>
      <c r="N1639" s="174"/>
      <c r="O1639" s="174"/>
      <c r="P1639" s="174"/>
      <c r="Q1639" s="108"/>
      <c r="R1639" s="5"/>
      <c r="S1639" s="5"/>
      <c r="T1639" s="82"/>
      <c r="U1639" s="148"/>
      <c r="V1639" s="148"/>
      <c r="W1639" s="148"/>
      <c r="X1639" s="148"/>
      <c r="Y1639" s="148"/>
      <c r="Z1639" s="148"/>
      <c r="AA1639" s="148"/>
      <c r="AB1639" s="148"/>
      <c r="AC1639" s="148"/>
      <c r="AD1639" s="148"/>
      <c r="AE1639" s="148"/>
      <c r="AF1639" s="148"/>
      <c r="AG1639" s="148"/>
      <c r="AH1639" s="148"/>
    </row>
    <row r="1640" spans="3:34" s="59" customFormat="1" ht="24.75" customHeight="1">
      <c r="C1640" s="75"/>
      <c r="D1640" s="239"/>
      <c r="E1640" s="175"/>
      <c r="F1640" s="175"/>
      <c r="G1640" s="175"/>
      <c r="H1640" s="192"/>
      <c r="I1640" s="174"/>
      <c r="J1640" s="174"/>
      <c r="K1640" s="174"/>
      <c r="L1640" s="174"/>
      <c r="M1640" s="174"/>
      <c r="N1640" s="174"/>
      <c r="O1640" s="174"/>
      <c r="P1640" s="174"/>
      <c r="Q1640" s="108"/>
      <c r="R1640" s="5"/>
      <c r="S1640" s="5"/>
      <c r="T1640" s="82"/>
      <c r="U1640" s="148"/>
      <c r="V1640" s="148"/>
      <c r="W1640" s="148"/>
      <c r="X1640" s="148"/>
      <c r="Y1640" s="148"/>
      <c r="Z1640" s="148"/>
      <c r="AA1640" s="148"/>
      <c r="AB1640" s="148"/>
      <c r="AC1640" s="148"/>
      <c r="AD1640" s="148"/>
      <c r="AE1640" s="148"/>
      <c r="AF1640" s="148"/>
      <c r="AG1640" s="148"/>
      <c r="AH1640" s="148"/>
    </row>
    <row r="1641" spans="3:34" s="59" customFormat="1" ht="24.75" customHeight="1">
      <c r="C1641" s="75"/>
      <c r="D1641" s="239"/>
      <c r="E1641" s="175"/>
      <c r="F1641" s="175"/>
      <c r="G1641" s="175"/>
      <c r="H1641" s="192"/>
      <c r="I1641" s="174"/>
      <c r="J1641" s="174"/>
      <c r="K1641" s="174"/>
      <c r="L1641" s="174"/>
      <c r="M1641" s="174"/>
      <c r="N1641" s="174"/>
      <c r="O1641" s="174"/>
      <c r="P1641" s="174"/>
      <c r="Q1641" s="108"/>
      <c r="R1641" s="5"/>
      <c r="S1641" s="5"/>
      <c r="T1641" s="82"/>
      <c r="U1641" s="148"/>
      <c r="V1641" s="148"/>
      <c r="W1641" s="148"/>
      <c r="X1641" s="148"/>
      <c r="Y1641" s="148"/>
      <c r="Z1641" s="148"/>
      <c r="AA1641" s="148"/>
      <c r="AB1641" s="148"/>
      <c r="AC1641" s="148"/>
      <c r="AD1641" s="148"/>
      <c r="AE1641" s="148"/>
      <c r="AF1641" s="148"/>
      <c r="AG1641" s="148"/>
      <c r="AH1641" s="148"/>
    </row>
    <row r="1642" spans="1:20" s="148" customFormat="1" ht="24.75" customHeight="1">
      <c r="A1642" s="59"/>
      <c r="B1642" s="59"/>
      <c r="C1642" s="75"/>
      <c r="D1642" s="239"/>
      <c r="E1642" s="175"/>
      <c r="F1642" s="175"/>
      <c r="G1642" s="175"/>
      <c r="H1642" s="192"/>
      <c r="I1642" s="174"/>
      <c r="J1642" s="174"/>
      <c r="K1642" s="174"/>
      <c r="L1642" s="174"/>
      <c r="M1642" s="174"/>
      <c r="N1642" s="174"/>
      <c r="O1642" s="174"/>
      <c r="P1642" s="174"/>
      <c r="Q1642" s="108"/>
      <c r="R1642" s="5"/>
      <c r="S1642" s="5"/>
      <c r="T1642" s="82"/>
    </row>
    <row r="1643" spans="1:20" s="148" customFormat="1" ht="24.75" customHeight="1">
      <c r="A1643" s="59"/>
      <c r="B1643" s="59"/>
      <c r="C1643" s="75"/>
      <c r="D1643" s="239"/>
      <c r="E1643" s="175"/>
      <c r="F1643" s="175"/>
      <c r="G1643" s="175"/>
      <c r="H1643" s="192"/>
      <c r="I1643" s="174"/>
      <c r="J1643" s="174"/>
      <c r="K1643" s="174"/>
      <c r="L1643" s="174"/>
      <c r="M1643" s="174"/>
      <c r="N1643" s="174"/>
      <c r="O1643" s="174"/>
      <c r="P1643" s="174"/>
      <c r="Q1643" s="108"/>
      <c r="R1643" s="5"/>
      <c r="S1643" s="5"/>
      <c r="T1643" s="82"/>
    </row>
    <row r="1644" spans="1:20" s="148" customFormat="1" ht="24.75" customHeight="1">
      <c r="A1644" s="59"/>
      <c r="B1644" s="59"/>
      <c r="C1644" s="75"/>
      <c r="D1644" s="239"/>
      <c r="E1644" s="175"/>
      <c r="F1644" s="175"/>
      <c r="G1644" s="175"/>
      <c r="H1644" s="192"/>
      <c r="I1644" s="174"/>
      <c r="J1644" s="174"/>
      <c r="K1644" s="174"/>
      <c r="L1644" s="174"/>
      <c r="M1644" s="174"/>
      <c r="N1644" s="174"/>
      <c r="O1644" s="174"/>
      <c r="P1644" s="174"/>
      <c r="Q1644" s="108"/>
      <c r="R1644" s="5"/>
      <c r="S1644" s="5"/>
      <c r="T1644" s="82"/>
    </row>
    <row r="1645" spans="1:20" s="148" customFormat="1" ht="24.75" customHeight="1">
      <c r="A1645" s="59"/>
      <c r="B1645" s="59"/>
      <c r="C1645" s="75"/>
      <c r="D1645" s="239"/>
      <c r="E1645" s="175"/>
      <c r="F1645" s="175"/>
      <c r="G1645" s="175"/>
      <c r="H1645" s="192"/>
      <c r="I1645" s="174"/>
      <c r="J1645" s="174"/>
      <c r="K1645" s="174"/>
      <c r="L1645" s="174"/>
      <c r="M1645" s="174"/>
      <c r="N1645" s="174"/>
      <c r="O1645" s="174"/>
      <c r="P1645" s="174"/>
      <c r="Q1645" s="108"/>
      <c r="R1645" s="5"/>
      <c r="S1645" s="5"/>
      <c r="T1645" s="82"/>
    </row>
    <row r="1646" spans="1:20" s="148" customFormat="1" ht="24.75" customHeight="1">
      <c r="A1646" s="59"/>
      <c r="B1646" s="59"/>
      <c r="C1646" s="75"/>
      <c r="D1646" s="239"/>
      <c r="E1646" s="175"/>
      <c r="F1646" s="175"/>
      <c r="G1646" s="175"/>
      <c r="H1646" s="192"/>
      <c r="I1646" s="174"/>
      <c r="J1646" s="174"/>
      <c r="K1646" s="174"/>
      <c r="L1646" s="174"/>
      <c r="M1646" s="174"/>
      <c r="N1646" s="174"/>
      <c r="O1646" s="174"/>
      <c r="P1646" s="174"/>
      <c r="Q1646" s="108"/>
      <c r="R1646" s="5"/>
      <c r="S1646" s="5"/>
      <c r="T1646" s="82"/>
    </row>
    <row r="1647" spans="1:20" s="148" customFormat="1" ht="24.75" customHeight="1">
      <c r="A1647" s="59"/>
      <c r="B1647" s="59"/>
      <c r="C1647" s="75"/>
      <c r="D1647" s="239"/>
      <c r="E1647" s="175"/>
      <c r="F1647" s="175"/>
      <c r="G1647" s="175"/>
      <c r="H1647" s="192"/>
      <c r="I1647" s="174"/>
      <c r="J1647" s="174"/>
      <c r="K1647" s="174"/>
      <c r="L1647" s="174"/>
      <c r="M1647" s="174"/>
      <c r="N1647" s="174"/>
      <c r="O1647" s="174"/>
      <c r="P1647" s="174"/>
      <c r="Q1647" s="108"/>
      <c r="R1647" s="5"/>
      <c r="S1647" s="5"/>
      <c r="T1647" s="82"/>
    </row>
    <row r="1648" spans="1:34" s="181" customFormat="1" ht="24.75" customHeight="1">
      <c r="A1648" s="59"/>
      <c r="B1648" s="59"/>
      <c r="C1648" s="75"/>
      <c r="D1648" s="239"/>
      <c r="E1648" s="175"/>
      <c r="F1648" s="175"/>
      <c r="G1648" s="175"/>
      <c r="H1648" s="192"/>
      <c r="I1648" s="174"/>
      <c r="J1648" s="174"/>
      <c r="K1648" s="174"/>
      <c r="L1648" s="174"/>
      <c r="M1648" s="174"/>
      <c r="N1648" s="174"/>
      <c r="O1648" s="174"/>
      <c r="P1648" s="174"/>
      <c r="Q1648" s="108"/>
      <c r="R1648" s="5"/>
      <c r="S1648" s="5"/>
      <c r="T1648" s="82"/>
      <c r="U1648" s="148"/>
      <c r="V1648" s="148"/>
      <c r="W1648" s="148"/>
      <c r="X1648" s="148"/>
      <c r="Y1648" s="148"/>
      <c r="Z1648" s="148"/>
      <c r="AA1648" s="148"/>
      <c r="AB1648" s="148"/>
      <c r="AC1648" s="148"/>
      <c r="AD1648" s="148"/>
      <c r="AE1648" s="148"/>
      <c r="AF1648" s="148"/>
      <c r="AG1648" s="148"/>
      <c r="AH1648" s="148"/>
    </row>
    <row r="1649" spans="1:20" s="148" customFormat="1" ht="24.75" customHeight="1">
      <c r="A1649" s="59"/>
      <c r="B1649" s="59"/>
      <c r="C1649" s="75"/>
      <c r="D1649" s="239"/>
      <c r="E1649" s="175"/>
      <c r="F1649" s="175"/>
      <c r="G1649" s="175"/>
      <c r="H1649" s="192"/>
      <c r="I1649" s="174"/>
      <c r="J1649" s="174"/>
      <c r="K1649" s="174"/>
      <c r="L1649" s="174"/>
      <c r="M1649" s="174"/>
      <c r="N1649" s="174"/>
      <c r="O1649" s="174"/>
      <c r="P1649" s="174"/>
      <c r="Q1649" s="108"/>
      <c r="R1649" s="5"/>
      <c r="S1649" s="5"/>
      <c r="T1649" s="82"/>
    </row>
    <row r="1650" spans="1:34" s="148" customFormat="1" ht="24.75" customHeight="1">
      <c r="A1650" s="59"/>
      <c r="B1650" s="59"/>
      <c r="C1650" s="75"/>
      <c r="D1650" s="239"/>
      <c r="E1650" s="175"/>
      <c r="F1650" s="175"/>
      <c r="G1650" s="175"/>
      <c r="H1650" s="192"/>
      <c r="I1650" s="174"/>
      <c r="J1650" s="174"/>
      <c r="K1650" s="174"/>
      <c r="L1650" s="174"/>
      <c r="M1650" s="174"/>
      <c r="N1650" s="174"/>
      <c r="O1650" s="174"/>
      <c r="P1650" s="174"/>
      <c r="Q1650" s="108"/>
      <c r="R1650" s="5"/>
      <c r="S1650" s="5"/>
      <c r="T1650" s="82"/>
      <c r="AC1650" s="185"/>
      <c r="AD1650" s="185"/>
      <c r="AE1650" s="185"/>
      <c r="AF1650" s="185"/>
      <c r="AG1650" s="185"/>
      <c r="AH1650" s="185"/>
    </row>
    <row r="1651" spans="1:20" s="148" customFormat="1" ht="24.75" customHeight="1">
      <c r="A1651" s="59"/>
      <c r="B1651" s="59"/>
      <c r="C1651" s="75"/>
      <c r="D1651" s="239"/>
      <c r="E1651" s="175"/>
      <c r="F1651" s="175"/>
      <c r="G1651" s="175"/>
      <c r="H1651" s="192"/>
      <c r="I1651" s="174"/>
      <c r="J1651" s="174"/>
      <c r="K1651" s="174"/>
      <c r="L1651" s="174"/>
      <c r="M1651" s="174"/>
      <c r="N1651" s="174"/>
      <c r="O1651" s="174"/>
      <c r="P1651" s="174"/>
      <c r="Q1651" s="108"/>
      <c r="R1651" s="5"/>
      <c r="S1651" s="5"/>
      <c r="T1651" s="82"/>
    </row>
    <row r="1652" spans="1:20" s="148" customFormat="1" ht="24.75" customHeight="1">
      <c r="A1652" s="59"/>
      <c r="B1652" s="59"/>
      <c r="C1652" s="75"/>
      <c r="D1652" s="239"/>
      <c r="E1652" s="175"/>
      <c r="F1652" s="175"/>
      <c r="G1652" s="175"/>
      <c r="H1652" s="192"/>
      <c r="I1652" s="174"/>
      <c r="J1652" s="174"/>
      <c r="K1652" s="174"/>
      <c r="L1652" s="174"/>
      <c r="M1652" s="174"/>
      <c r="N1652" s="174"/>
      <c r="O1652" s="174"/>
      <c r="P1652" s="174"/>
      <c r="Q1652" s="108"/>
      <c r="R1652" s="5"/>
      <c r="S1652" s="5"/>
      <c r="T1652" s="82"/>
    </row>
    <row r="1653" spans="1:20" s="148" customFormat="1" ht="24.75" customHeight="1">
      <c r="A1653" s="59"/>
      <c r="B1653" s="59"/>
      <c r="C1653" s="75"/>
      <c r="D1653" s="239"/>
      <c r="E1653" s="175"/>
      <c r="F1653" s="175"/>
      <c r="G1653" s="175"/>
      <c r="H1653" s="192"/>
      <c r="I1653" s="174"/>
      <c r="J1653" s="174"/>
      <c r="K1653" s="174"/>
      <c r="L1653" s="174"/>
      <c r="M1653" s="174"/>
      <c r="N1653" s="174"/>
      <c r="O1653" s="174"/>
      <c r="P1653" s="174"/>
      <c r="Q1653" s="108"/>
      <c r="R1653" s="82"/>
      <c r="S1653" s="82"/>
      <c r="T1653" s="82"/>
    </row>
    <row r="1654" spans="1:20" s="148" customFormat="1" ht="24.75" customHeight="1">
      <c r="A1654" s="59"/>
      <c r="B1654" s="59"/>
      <c r="C1654" s="75"/>
      <c r="D1654" s="239"/>
      <c r="E1654" s="175"/>
      <c r="F1654" s="175"/>
      <c r="G1654" s="175"/>
      <c r="H1654" s="192"/>
      <c r="I1654" s="174"/>
      <c r="J1654" s="174"/>
      <c r="K1654" s="174"/>
      <c r="L1654" s="174"/>
      <c r="M1654" s="174"/>
      <c r="N1654" s="174"/>
      <c r="O1654" s="174"/>
      <c r="P1654" s="174"/>
      <c r="Q1654" s="108"/>
      <c r="R1654" s="5"/>
      <c r="S1654" s="5"/>
      <c r="T1654" s="82"/>
    </row>
    <row r="1655" spans="1:20" s="148" customFormat="1" ht="24.75" customHeight="1">
      <c r="A1655" s="59"/>
      <c r="B1655" s="59"/>
      <c r="C1655" s="75"/>
      <c r="D1655" s="239"/>
      <c r="E1655" s="175"/>
      <c r="F1655" s="175"/>
      <c r="G1655" s="175"/>
      <c r="H1655" s="192"/>
      <c r="I1655" s="174"/>
      <c r="J1655" s="174"/>
      <c r="K1655" s="174"/>
      <c r="L1655" s="174"/>
      <c r="M1655" s="174"/>
      <c r="N1655" s="174"/>
      <c r="O1655" s="174"/>
      <c r="P1655" s="174"/>
      <c r="Q1655" s="108"/>
      <c r="R1655" s="5"/>
      <c r="S1655" s="5"/>
      <c r="T1655" s="82"/>
    </row>
    <row r="1656" spans="1:20" s="148" customFormat="1" ht="24.75" customHeight="1">
      <c r="A1656" s="59"/>
      <c r="B1656" s="59"/>
      <c r="C1656" s="75"/>
      <c r="D1656" s="239"/>
      <c r="E1656" s="175"/>
      <c r="F1656" s="175"/>
      <c r="G1656" s="175"/>
      <c r="H1656" s="192"/>
      <c r="I1656" s="174"/>
      <c r="J1656" s="174"/>
      <c r="K1656" s="174"/>
      <c r="L1656" s="174"/>
      <c r="M1656" s="174"/>
      <c r="N1656" s="174"/>
      <c r="O1656" s="174"/>
      <c r="P1656" s="174"/>
      <c r="Q1656" s="108"/>
      <c r="R1656" s="5"/>
      <c r="S1656" s="5"/>
      <c r="T1656" s="82"/>
    </row>
    <row r="1657" spans="1:20" s="148" customFormat="1" ht="24.75" customHeight="1">
      <c r="A1657" s="59"/>
      <c r="B1657" s="59"/>
      <c r="C1657" s="75"/>
      <c r="D1657" s="239"/>
      <c r="E1657" s="175"/>
      <c r="F1657" s="175"/>
      <c r="G1657" s="175"/>
      <c r="H1657" s="192"/>
      <c r="I1657" s="174"/>
      <c r="J1657" s="174"/>
      <c r="K1657" s="174"/>
      <c r="L1657" s="174"/>
      <c r="M1657" s="174"/>
      <c r="N1657" s="174"/>
      <c r="O1657" s="174"/>
      <c r="P1657" s="174"/>
      <c r="Q1657" s="108"/>
      <c r="R1657" s="5"/>
      <c r="S1657" s="5"/>
      <c r="T1657" s="82"/>
    </row>
    <row r="1658" spans="1:20" s="148" customFormat="1" ht="24.75" customHeight="1">
      <c r="A1658" s="59"/>
      <c r="B1658" s="59"/>
      <c r="C1658" s="75"/>
      <c r="D1658" s="239"/>
      <c r="E1658" s="175"/>
      <c r="F1658" s="175"/>
      <c r="G1658" s="175"/>
      <c r="H1658" s="192"/>
      <c r="I1658" s="174"/>
      <c r="J1658" s="174"/>
      <c r="K1658" s="174"/>
      <c r="L1658" s="174"/>
      <c r="M1658" s="174"/>
      <c r="N1658" s="174"/>
      <c r="O1658" s="174"/>
      <c r="P1658" s="174"/>
      <c r="Q1658" s="108"/>
      <c r="R1658" s="5"/>
      <c r="S1658" s="5"/>
      <c r="T1658" s="82"/>
    </row>
    <row r="1659" spans="1:34" s="181" customFormat="1" ht="24.75" customHeight="1">
      <c r="A1659" s="59"/>
      <c r="B1659" s="59"/>
      <c r="C1659" s="75"/>
      <c r="D1659" s="239"/>
      <c r="E1659" s="175"/>
      <c r="F1659" s="175"/>
      <c r="G1659" s="175"/>
      <c r="H1659" s="192"/>
      <c r="I1659" s="174"/>
      <c r="J1659" s="174"/>
      <c r="K1659" s="174"/>
      <c r="L1659" s="174"/>
      <c r="M1659" s="174"/>
      <c r="N1659" s="174"/>
      <c r="O1659" s="174"/>
      <c r="P1659" s="174"/>
      <c r="Q1659" s="108"/>
      <c r="R1659" s="82"/>
      <c r="S1659" s="82"/>
      <c r="T1659" s="82"/>
      <c r="U1659" s="148"/>
      <c r="V1659" s="148"/>
      <c r="W1659" s="148"/>
      <c r="X1659" s="148"/>
      <c r="Y1659" s="148"/>
      <c r="Z1659" s="148"/>
      <c r="AA1659" s="148"/>
      <c r="AB1659" s="148"/>
      <c r="AC1659" s="148"/>
      <c r="AD1659" s="148"/>
      <c r="AE1659" s="148"/>
      <c r="AF1659" s="148"/>
      <c r="AG1659" s="148"/>
      <c r="AH1659" s="148"/>
    </row>
    <row r="1660" spans="1:20" s="148" customFormat="1" ht="24.75" customHeight="1">
      <c r="A1660" s="59"/>
      <c r="B1660" s="59"/>
      <c r="C1660" s="75"/>
      <c r="D1660" s="239"/>
      <c r="E1660" s="175"/>
      <c r="F1660" s="175"/>
      <c r="G1660" s="175"/>
      <c r="H1660" s="192"/>
      <c r="I1660" s="174"/>
      <c r="J1660" s="174"/>
      <c r="K1660" s="174"/>
      <c r="L1660" s="174"/>
      <c r="M1660" s="174"/>
      <c r="N1660" s="174"/>
      <c r="O1660" s="174"/>
      <c r="P1660" s="174"/>
      <c r="Q1660" s="108"/>
      <c r="R1660" s="82"/>
      <c r="S1660" s="82"/>
      <c r="T1660" s="82"/>
    </row>
    <row r="1661" spans="1:20" s="148" customFormat="1" ht="24.75" customHeight="1">
      <c r="A1661" s="59"/>
      <c r="B1661" s="59"/>
      <c r="C1661" s="75"/>
      <c r="D1661" s="239"/>
      <c r="E1661" s="175"/>
      <c r="F1661" s="175"/>
      <c r="G1661" s="175"/>
      <c r="H1661" s="192"/>
      <c r="I1661" s="174"/>
      <c r="J1661" s="174"/>
      <c r="K1661" s="174"/>
      <c r="L1661" s="174"/>
      <c r="M1661" s="174"/>
      <c r="N1661" s="174"/>
      <c r="O1661" s="174"/>
      <c r="P1661" s="174"/>
      <c r="Q1661" s="108"/>
      <c r="R1661" s="139"/>
      <c r="S1661" s="139"/>
      <c r="T1661" s="82"/>
    </row>
    <row r="1662" spans="1:20" s="148" customFormat="1" ht="24.75" customHeight="1">
      <c r="A1662" s="59"/>
      <c r="B1662" s="59"/>
      <c r="C1662" s="75"/>
      <c r="D1662" s="239"/>
      <c r="E1662" s="175"/>
      <c r="F1662" s="175"/>
      <c r="G1662" s="175"/>
      <c r="H1662" s="192"/>
      <c r="I1662" s="174"/>
      <c r="J1662" s="174"/>
      <c r="K1662" s="174"/>
      <c r="L1662" s="174"/>
      <c r="M1662" s="174"/>
      <c r="N1662" s="174"/>
      <c r="O1662" s="174"/>
      <c r="P1662" s="174"/>
      <c r="Q1662" s="108"/>
      <c r="R1662" s="82"/>
      <c r="S1662" s="82"/>
      <c r="T1662" s="82"/>
    </row>
    <row r="1663" spans="1:20" s="148" customFormat="1" ht="24.75" customHeight="1">
      <c r="A1663" s="59"/>
      <c r="B1663" s="59"/>
      <c r="C1663" s="75"/>
      <c r="D1663" s="239"/>
      <c r="E1663" s="175"/>
      <c r="F1663" s="175"/>
      <c r="G1663" s="175"/>
      <c r="H1663" s="192"/>
      <c r="I1663" s="174"/>
      <c r="J1663" s="174"/>
      <c r="K1663" s="174"/>
      <c r="L1663" s="174"/>
      <c r="M1663" s="174"/>
      <c r="N1663" s="174"/>
      <c r="O1663" s="174"/>
      <c r="P1663" s="174"/>
      <c r="Q1663" s="108"/>
      <c r="R1663" s="82"/>
      <c r="S1663" s="82"/>
      <c r="T1663" s="82"/>
    </row>
    <row r="1664" spans="1:20" s="148" customFormat="1" ht="24.75" customHeight="1">
      <c r="A1664" s="59"/>
      <c r="B1664" s="59"/>
      <c r="C1664" s="75"/>
      <c r="D1664" s="239"/>
      <c r="E1664" s="175"/>
      <c r="F1664" s="175"/>
      <c r="G1664" s="175"/>
      <c r="H1664" s="192"/>
      <c r="I1664" s="174"/>
      <c r="J1664" s="174"/>
      <c r="K1664" s="174"/>
      <c r="L1664" s="174"/>
      <c r="M1664" s="174"/>
      <c r="N1664" s="174"/>
      <c r="O1664" s="174"/>
      <c r="P1664" s="174"/>
      <c r="Q1664" s="108"/>
      <c r="R1664" s="82"/>
      <c r="S1664" s="82"/>
      <c r="T1664" s="82"/>
    </row>
    <row r="1665" spans="1:20" s="148" customFormat="1" ht="24.75" customHeight="1">
      <c r="A1665" s="59"/>
      <c r="B1665" s="59"/>
      <c r="C1665" s="75"/>
      <c r="D1665" s="239"/>
      <c r="E1665" s="175"/>
      <c r="F1665" s="175"/>
      <c r="G1665" s="175"/>
      <c r="H1665" s="192"/>
      <c r="I1665" s="174"/>
      <c r="J1665" s="174"/>
      <c r="K1665" s="174"/>
      <c r="L1665" s="174"/>
      <c r="M1665" s="174"/>
      <c r="N1665" s="174"/>
      <c r="O1665" s="174"/>
      <c r="P1665" s="174"/>
      <c r="Q1665" s="108"/>
      <c r="R1665" s="82"/>
      <c r="S1665" s="82"/>
      <c r="T1665" s="82"/>
    </row>
    <row r="1666" spans="1:20" s="148" customFormat="1" ht="24.75" customHeight="1">
      <c r="A1666" s="59"/>
      <c r="B1666" s="59"/>
      <c r="C1666" s="75"/>
      <c r="D1666" s="239"/>
      <c r="E1666" s="175"/>
      <c r="F1666" s="175"/>
      <c r="G1666" s="175"/>
      <c r="H1666" s="192"/>
      <c r="I1666" s="174"/>
      <c r="J1666" s="174"/>
      <c r="K1666" s="174"/>
      <c r="L1666" s="174"/>
      <c r="M1666" s="174"/>
      <c r="N1666" s="174"/>
      <c r="O1666" s="174"/>
      <c r="P1666" s="174"/>
      <c r="Q1666" s="108"/>
      <c r="R1666" s="82"/>
      <c r="S1666" s="82"/>
      <c r="T1666" s="82"/>
    </row>
    <row r="1667" spans="1:20" s="148" customFormat="1" ht="24.75" customHeight="1">
      <c r="A1667" s="59"/>
      <c r="B1667" s="59"/>
      <c r="C1667" s="75"/>
      <c r="D1667" s="239"/>
      <c r="E1667" s="175"/>
      <c r="F1667" s="175"/>
      <c r="G1667" s="175"/>
      <c r="H1667" s="192"/>
      <c r="I1667" s="174"/>
      <c r="J1667" s="174"/>
      <c r="K1667" s="174"/>
      <c r="L1667" s="174"/>
      <c r="M1667" s="174"/>
      <c r="N1667" s="174"/>
      <c r="O1667" s="174"/>
      <c r="P1667" s="174"/>
      <c r="Q1667" s="108"/>
      <c r="R1667" s="82"/>
      <c r="S1667" s="82"/>
      <c r="T1667" s="82"/>
    </row>
    <row r="1668" spans="1:20" s="148" customFormat="1" ht="24.75" customHeight="1">
      <c r="A1668" s="59"/>
      <c r="B1668" s="59"/>
      <c r="C1668" s="75"/>
      <c r="D1668" s="239"/>
      <c r="E1668" s="175"/>
      <c r="F1668" s="175"/>
      <c r="G1668" s="175"/>
      <c r="H1668" s="192"/>
      <c r="I1668" s="174"/>
      <c r="J1668" s="174"/>
      <c r="K1668" s="174"/>
      <c r="L1668" s="174"/>
      <c r="M1668" s="174"/>
      <c r="N1668" s="174"/>
      <c r="O1668" s="174"/>
      <c r="P1668" s="174"/>
      <c r="Q1668" s="108"/>
      <c r="R1668" s="82"/>
      <c r="S1668" s="82"/>
      <c r="T1668" s="82"/>
    </row>
    <row r="1669" spans="1:20" s="148" customFormat="1" ht="24.75" customHeight="1">
      <c r="A1669" s="59"/>
      <c r="B1669" s="59"/>
      <c r="C1669" s="75"/>
      <c r="D1669" s="239"/>
      <c r="E1669" s="175"/>
      <c r="F1669" s="175"/>
      <c r="G1669" s="175"/>
      <c r="H1669" s="192"/>
      <c r="I1669" s="174"/>
      <c r="J1669" s="174"/>
      <c r="K1669" s="174"/>
      <c r="L1669" s="174"/>
      <c r="M1669" s="174"/>
      <c r="N1669" s="174"/>
      <c r="O1669" s="174"/>
      <c r="P1669" s="174"/>
      <c r="Q1669" s="108"/>
      <c r="R1669" s="82"/>
      <c r="S1669" s="82"/>
      <c r="T1669" s="82"/>
    </row>
    <row r="1670" spans="1:20" s="148" customFormat="1" ht="24.75" customHeight="1">
      <c r="A1670" s="59"/>
      <c r="B1670" s="59"/>
      <c r="C1670" s="75"/>
      <c r="D1670" s="239"/>
      <c r="E1670" s="175"/>
      <c r="F1670" s="175"/>
      <c r="G1670" s="175"/>
      <c r="H1670" s="192"/>
      <c r="I1670" s="174"/>
      <c r="J1670" s="174"/>
      <c r="K1670" s="174"/>
      <c r="L1670" s="174"/>
      <c r="M1670" s="174"/>
      <c r="N1670" s="174"/>
      <c r="O1670" s="174"/>
      <c r="P1670" s="174"/>
      <c r="Q1670" s="108"/>
      <c r="R1670" s="82"/>
      <c r="S1670" s="82"/>
      <c r="T1670" s="82"/>
    </row>
    <row r="1671" spans="1:20" s="148" customFormat="1" ht="24.75" customHeight="1">
      <c r="A1671" s="59"/>
      <c r="B1671" s="59"/>
      <c r="C1671" s="75"/>
      <c r="D1671" s="239"/>
      <c r="E1671" s="175"/>
      <c r="F1671" s="175"/>
      <c r="G1671" s="175"/>
      <c r="H1671" s="192"/>
      <c r="I1671" s="174"/>
      <c r="J1671" s="174"/>
      <c r="K1671" s="174"/>
      <c r="L1671" s="174"/>
      <c r="M1671" s="174"/>
      <c r="N1671" s="174"/>
      <c r="O1671" s="174"/>
      <c r="P1671" s="174"/>
      <c r="Q1671" s="108"/>
      <c r="R1671" s="82"/>
      <c r="S1671" s="82"/>
      <c r="T1671" s="82"/>
    </row>
    <row r="1672" spans="1:42" s="181" customFormat="1" ht="24.75" customHeight="1">
      <c r="A1672" s="59"/>
      <c r="B1672" s="59"/>
      <c r="C1672" s="75"/>
      <c r="D1672" s="239"/>
      <c r="E1672" s="175"/>
      <c r="F1672" s="175"/>
      <c r="G1672" s="175"/>
      <c r="H1672" s="192"/>
      <c r="I1672" s="174"/>
      <c r="J1672" s="174"/>
      <c r="K1672" s="174"/>
      <c r="L1672" s="174"/>
      <c r="M1672" s="174"/>
      <c r="N1672" s="174"/>
      <c r="O1672" s="174"/>
      <c r="P1672" s="174"/>
      <c r="Q1672" s="108"/>
      <c r="R1672" s="82"/>
      <c r="S1672" s="82"/>
      <c r="T1672" s="82"/>
      <c r="U1672" s="148"/>
      <c r="V1672" s="148"/>
      <c r="W1672" s="148"/>
      <c r="X1672" s="148"/>
      <c r="Y1672" s="148"/>
      <c r="Z1672" s="148"/>
      <c r="AA1672" s="148"/>
      <c r="AB1672" s="148"/>
      <c r="AC1672" s="148"/>
      <c r="AD1672" s="148"/>
      <c r="AE1672" s="148"/>
      <c r="AF1672" s="148"/>
      <c r="AG1672" s="148"/>
      <c r="AH1672" s="148"/>
      <c r="AI1672" s="148"/>
      <c r="AJ1672" s="148"/>
      <c r="AK1672" s="148"/>
      <c r="AL1672" s="148"/>
      <c r="AM1672" s="148"/>
      <c r="AN1672" s="148"/>
      <c r="AO1672" s="148"/>
      <c r="AP1672" s="148"/>
    </row>
    <row r="1673" spans="1:20" s="148" customFormat="1" ht="24.75" customHeight="1">
      <c r="A1673" s="59"/>
      <c r="B1673" s="59"/>
      <c r="C1673" s="75"/>
      <c r="D1673" s="239"/>
      <c r="E1673" s="175"/>
      <c r="F1673" s="175"/>
      <c r="G1673" s="175"/>
      <c r="H1673" s="192"/>
      <c r="I1673" s="174"/>
      <c r="J1673" s="174"/>
      <c r="K1673" s="174"/>
      <c r="L1673" s="174"/>
      <c r="M1673" s="174"/>
      <c r="N1673" s="174"/>
      <c r="O1673" s="174"/>
      <c r="P1673" s="174"/>
      <c r="Q1673" s="108"/>
      <c r="R1673" s="82"/>
      <c r="S1673" s="82"/>
      <c r="T1673" s="82"/>
    </row>
    <row r="1674" spans="1:20" s="148" customFormat="1" ht="24.75" customHeight="1">
      <c r="A1674" s="59"/>
      <c r="B1674" s="59"/>
      <c r="C1674" s="75"/>
      <c r="D1674" s="239"/>
      <c r="E1674" s="175"/>
      <c r="F1674" s="175"/>
      <c r="G1674" s="175"/>
      <c r="H1674" s="192"/>
      <c r="I1674" s="174"/>
      <c r="J1674" s="174"/>
      <c r="K1674" s="174"/>
      <c r="L1674" s="174"/>
      <c r="M1674" s="174"/>
      <c r="N1674" s="174"/>
      <c r="O1674" s="174"/>
      <c r="P1674" s="174"/>
      <c r="Q1674" s="108"/>
      <c r="R1674" s="82"/>
      <c r="S1674" s="82"/>
      <c r="T1674" s="82"/>
    </row>
    <row r="1675" spans="1:20" s="148" customFormat="1" ht="24.75" customHeight="1">
      <c r="A1675" s="59"/>
      <c r="B1675" s="59"/>
      <c r="C1675" s="75"/>
      <c r="D1675" s="239"/>
      <c r="E1675" s="175"/>
      <c r="F1675" s="175"/>
      <c r="G1675" s="175"/>
      <c r="H1675" s="192"/>
      <c r="I1675" s="174"/>
      <c r="J1675" s="174"/>
      <c r="K1675" s="174"/>
      <c r="L1675" s="174"/>
      <c r="M1675" s="174"/>
      <c r="N1675" s="174"/>
      <c r="O1675" s="174"/>
      <c r="P1675" s="174"/>
      <c r="Q1675" s="108"/>
      <c r="R1675" s="82"/>
      <c r="S1675" s="82"/>
      <c r="T1675" s="82"/>
    </row>
    <row r="1676" spans="1:20" s="148" customFormat="1" ht="24.75" customHeight="1">
      <c r="A1676" s="59"/>
      <c r="B1676" s="59"/>
      <c r="C1676" s="75"/>
      <c r="D1676" s="239"/>
      <c r="E1676" s="175"/>
      <c r="F1676" s="175"/>
      <c r="G1676" s="175"/>
      <c r="H1676" s="192"/>
      <c r="I1676" s="174"/>
      <c r="J1676" s="174"/>
      <c r="K1676" s="174"/>
      <c r="L1676" s="174"/>
      <c r="M1676" s="174"/>
      <c r="N1676" s="174"/>
      <c r="O1676" s="174"/>
      <c r="P1676" s="174"/>
      <c r="Q1676" s="108"/>
      <c r="R1676" s="82"/>
      <c r="S1676" s="82"/>
      <c r="T1676" s="82"/>
    </row>
    <row r="1677" spans="1:20" s="148" customFormat="1" ht="24.75" customHeight="1">
      <c r="A1677" s="59"/>
      <c r="B1677" s="59"/>
      <c r="C1677" s="75"/>
      <c r="D1677" s="239"/>
      <c r="E1677" s="175"/>
      <c r="F1677" s="175"/>
      <c r="G1677" s="175"/>
      <c r="H1677" s="192"/>
      <c r="I1677" s="174"/>
      <c r="J1677" s="174"/>
      <c r="K1677" s="174"/>
      <c r="L1677" s="174"/>
      <c r="M1677" s="174"/>
      <c r="N1677" s="174"/>
      <c r="O1677" s="174"/>
      <c r="P1677" s="174"/>
      <c r="Q1677" s="108"/>
      <c r="R1677" s="82"/>
      <c r="S1677" s="82"/>
      <c r="T1677" s="82"/>
    </row>
    <row r="1678" spans="1:20" s="148" customFormat="1" ht="24.75" customHeight="1">
      <c r="A1678" s="59"/>
      <c r="B1678" s="59"/>
      <c r="C1678" s="75"/>
      <c r="D1678" s="239"/>
      <c r="E1678" s="175"/>
      <c r="F1678" s="175"/>
      <c r="G1678" s="175"/>
      <c r="H1678" s="192"/>
      <c r="I1678" s="174"/>
      <c r="J1678" s="174"/>
      <c r="K1678" s="174"/>
      <c r="L1678" s="174"/>
      <c r="M1678" s="174"/>
      <c r="N1678" s="174"/>
      <c r="O1678" s="174"/>
      <c r="P1678" s="174"/>
      <c r="Q1678" s="108"/>
      <c r="R1678" s="82"/>
      <c r="S1678" s="82"/>
      <c r="T1678" s="82"/>
    </row>
    <row r="1679" spans="1:20" s="148" customFormat="1" ht="24.75" customHeight="1">
      <c r="A1679" s="59"/>
      <c r="B1679" s="59"/>
      <c r="C1679" s="75"/>
      <c r="D1679" s="239"/>
      <c r="E1679" s="175"/>
      <c r="F1679" s="175"/>
      <c r="G1679" s="175"/>
      <c r="H1679" s="192"/>
      <c r="I1679" s="174"/>
      <c r="J1679" s="174"/>
      <c r="K1679" s="174"/>
      <c r="L1679" s="174"/>
      <c r="M1679" s="174"/>
      <c r="N1679" s="174"/>
      <c r="O1679" s="174"/>
      <c r="P1679" s="174"/>
      <c r="Q1679" s="108"/>
      <c r="R1679" s="82"/>
      <c r="S1679" s="82"/>
      <c r="T1679" s="82"/>
    </row>
    <row r="1680" spans="1:20" s="148" customFormat="1" ht="24.75" customHeight="1">
      <c r="A1680" s="59"/>
      <c r="B1680" s="59"/>
      <c r="C1680" s="75"/>
      <c r="D1680" s="239"/>
      <c r="E1680" s="175"/>
      <c r="F1680" s="175"/>
      <c r="G1680" s="175"/>
      <c r="H1680" s="192"/>
      <c r="I1680" s="174"/>
      <c r="J1680" s="174"/>
      <c r="K1680" s="174"/>
      <c r="L1680" s="174"/>
      <c r="M1680" s="174"/>
      <c r="N1680" s="174"/>
      <c r="O1680" s="174"/>
      <c r="P1680" s="174"/>
      <c r="Q1680" s="108"/>
      <c r="R1680" s="82"/>
      <c r="S1680" s="82"/>
      <c r="T1680" s="82"/>
    </row>
    <row r="1681" spans="1:42" s="148" customFormat="1" ht="24.75" customHeight="1">
      <c r="A1681" s="59"/>
      <c r="B1681" s="59"/>
      <c r="C1681" s="75"/>
      <c r="D1681" s="239"/>
      <c r="E1681" s="175"/>
      <c r="F1681" s="175"/>
      <c r="G1681" s="175"/>
      <c r="H1681" s="192"/>
      <c r="I1681" s="174"/>
      <c r="J1681" s="174"/>
      <c r="K1681" s="174"/>
      <c r="L1681" s="174"/>
      <c r="M1681" s="174"/>
      <c r="N1681" s="174"/>
      <c r="O1681" s="174"/>
      <c r="P1681" s="174"/>
      <c r="Q1681" s="108"/>
      <c r="R1681" s="82"/>
      <c r="S1681" s="82"/>
      <c r="T1681" s="82"/>
      <c r="AI1681" s="181"/>
      <c r="AJ1681" s="181"/>
      <c r="AK1681" s="181"/>
      <c r="AL1681" s="181"/>
      <c r="AM1681" s="181"/>
      <c r="AN1681" s="181"/>
      <c r="AO1681" s="181"/>
      <c r="AP1681" s="181"/>
    </row>
    <row r="1682" spans="1:20" s="148" customFormat="1" ht="24.75" customHeight="1">
      <c r="A1682" s="59"/>
      <c r="B1682" s="59"/>
      <c r="C1682" s="75"/>
      <c r="D1682" s="239"/>
      <c r="E1682" s="175"/>
      <c r="F1682" s="175"/>
      <c r="G1682" s="175"/>
      <c r="H1682" s="192"/>
      <c r="I1682" s="174"/>
      <c r="J1682" s="174"/>
      <c r="K1682" s="174"/>
      <c r="L1682" s="174"/>
      <c r="M1682" s="174"/>
      <c r="N1682" s="174"/>
      <c r="O1682" s="174"/>
      <c r="P1682" s="174"/>
      <c r="Q1682" s="108"/>
      <c r="R1682" s="82"/>
      <c r="S1682" s="82"/>
      <c r="T1682" s="82"/>
    </row>
    <row r="1683" spans="1:20" s="148" customFormat="1" ht="24.75" customHeight="1">
      <c r="A1683" s="59"/>
      <c r="B1683" s="59"/>
      <c r="C1683" s="75"/>
      <c r="D1683" s="239"/>
      <c r="E1683" s="175"/>
      <c r="F1683" s="175"/>
      <c r="G1683" s="175"/>
      <c r="H1683" s="192"/>
      <c r="I1683" s="174"/>
      <c r="J1683" s="174"/>
      <c r="K1683" s="174"/>
      <c r="L1683" s="174"/>
      <c r="M1683" s="174"/>
      <c r="N1683" s="174"/>
      <c r="O1683" s="174"/>
      <c r="P1683" s="174"/>
      <c r="Q1683" s="108"/>
      <c r="R1683" s="82"/>
      <c r="S1683" s="82"/>
      <c r="T1683" s="82"/>
    </row>
    <row r="1684" spans="1:20" s="148" customFormat="1" ht="24.75" customHeight="1">
      <c r="A1684" s="59"/>
      <c r="B1684" s="59"/>
      <c r="C1684" s="75"/>
      <c r="D1684" s="239"/>
      <c r="E1684" s="175"/>
      <c r="F1684" s="175"/>
      <c r="G1684" s="175"/>
      <c r="H1684" s="192"/>
      <c r="I1684" s="174"/>
      <c r="J1684" s="174"/>
      <c r="K1684" s="174"/>
      <c r="L1684" s="174"/>
      <c r="M1684" s="174"/>
      <c r="N1684" s="174"/>
      <c r="O1684" s="174"/>
      <c r="P1684" s="174"/>
      <c r="Q1684" s="108"/>
      <c r="R1684" s="82"/>
      <c r="S1684" s="82"/>
      <c r="T1684" s="82"/>
    </row>
    <row r="1685" spans="1:20" s="148" customFormat="1" ht="24.75" customHeight="1">
      <c r="A1685" s="59"/>
      <c r="B1685" s="59"/>
      <c r="C1685" s="75"/>
      <c r="D1685" s="239"/>
      <c r="E1685" s="175"/>
      <c r="F1685" s="175"/>
      <c r="G1685" s="175"/>
      <c r="H1685" s="192"/>
      <c r="I1685" s="174"/>
      <c r="J1685" s="174"/>
      <c r="K1685" s="174"/>
      <c r="L1685" s="174"/>
      <c r="M1685" s="174"/>
      <c r="N1685" s="174"/>
      <c r="O1685" s="174"/>
      <c r="P1685" s="174"/>
      <c r="Q1685" s="108"/>
      <c r="R1685" s="82"/>
      <c r="S1685" s="82"/>
      <c r="T1685" s="82"/>
    </row>
    <row r="1686" spans="1:20" s="148" customFormat="1" ht="24.75" customHeight="1">
      <c r="A1686" s="59"/>
      <c r="B1686" s="59"/>
      <c r="C1686" s="75"/>
      <c r="D1686" s="239"/>
      <c r="E1686" s="175"/>
      <c r="F1686" s="175"/>
      <c r="G1686" s="175"/>
      <c r="H1686" s="192"/>
      <c r="I1686" s="174"/>
      <c r="J1686" s="174"/>
      <c r="K1686" s="174"/>
      <c r="L1686" s="174"/>
      <c r="M1686" s="174"/>
      <c r="N1686" s="174"/>
      <c r="O1686" s="174"/>
      <c r="P1686" s="174"/>
      <c r="Q1686" s="108"/>
      <c r="R1686" s="82"/>
      <c r="S1686" s="82"/>
      <c r="T1686" s="82"/>
    </row>
    <row r="1687" spans="1:20" s="148" customFormat="1" ht="24.75" customHeight="1">
      <c r="A1687" s="59"/>
      <c r="B1687" s="59"/>
      <c r="C1687" s="75"/>
      <c r="D1687" s="239"/>
      <c r="E1687" s="175"/>
      <c r="F1687" s="175"/>
      <c r="G1687" s="175"/>
      <c r="H1687" s="192"/>
      <c r="I1687" s="174"/>
      <c r="J1687" s="174"/>
      <c r="K1687" s="174"/>
      <c r="L1687" s="174"/>
      <c r="M1687" s="174"/>
      <c r="N1687" s="174"/>
      <c r="O1687" s="174"/>
      <c r="P1687" s="174"/>
      <c r="Q1687" s="108"/>
      <c r="R1687" s="82"/>
      <c r="S1687" s="82"/>
      <c r="T1687" s="82"/>
    </row>
    <row r="1688" spans="1:20" s="148" customFormat="1" ht="24.75" customHeight="1">
      <c r="A1688" s="59"/>
      <c r="B1688" s="59"/>
      <c r="C1688" s="75"/>
      <c r="D1688" s="239"/>
      <c r="E1688" s="175"/>
      <c r="F1688" s="175"/>
      <c r="G1688" s="175"/>
      <c r="H1688" s="192"/>
      <c r="I1688" s="174"/>
      <c r="J1688" s="174"/>
      <c r="K1688" s="174"/>
      <c r="L1688" s="174"/>
      <c r="M1688" s="174"/>
      <c r="N1688" s="174"/>
      <c r="O1688" s="174"/>
      <c r="P1688" s="174"/>
      <c r="Q1688" s="108"/>
      <c r="R1688" s="82"/>
      <c r="S1688" s="82"/>
      <c r="T1688" s="82"/>
    </row>
    <row r="1689" spans="1:20" s="148" customFormat="1" ht="24.75" customHeight="1">
      <c r="A1689" s="59"/>
      <c r="B1689" s="59"/>
      <c r="C1689" s="75"/>
      <c r="D1689" s="239"/>
      <c r="E1689" s="175"/>
      <c r="F1689" s="175"/>
      <c r="G1689" s="175"/>
      <c r="H1689" s="192"/>
      <c r="I1689" s="174"/>
      <c r="J1689" s="174"/>
      <c r="K1689" s="174"/>
      <c r="L1689" s="174"/>
      <c r="M1689" s="174"/>
      <c r="N1689" s="174"/>
      <c r="O1689" s="174"/>
      <c r="P1689" s="174"/>
      <c r="Q1689" s="108"/>
      <c r="R1689" s="82"/>
      <c r="S1689" s="82"/>
      <c r="T1689" s="82"/>
    </row>
    <row r="1690" spans="1:20" s="148" customFormat="1" ht="24.75" customHeight="1">
      <c r="A1690" s="59"/>
      <c r="B1690" s="59"/>
      <c r="C1690" s="75"/>
      <c r="D1690" s="239"/>
      <c r="E1690" s="175"/>
      <c r="F1690" s="175"/>
      <c r="G1690" s="175"/>
      <c r="H1690" s="192"/>
      <c r="I1690" s="174"/>
      <c r="J1690" s="174"/>
      <c r="K1690" s="174"/>
      <c r="L1690" s="174"/>
      <c r="M1690" s="174"/>
      <c r="N1690" s="174"/>
      <c r="O1690" s="174"/>
      <c r="P1690" s="174"/>
      <c r="Q1690" s="108"/>
      <c r="R1690" s="82"/>
      <c r="S1690" s="82"/>
      <c r="T1690" s="82"/>
    </row>
    <row r="1691" spans="1:20" s="148" customFormat="1" ht="24.75" customHeight="1">
      <c r="A1691" s="59"/>
      <c r="B1691" s="59"/>
      <c r="C1691" s="75"/>
      <c r="D1691" s="239"/>
      <c r="E1691" s="175"/>
      <c r="F1691" s="175"/>
      <c r="G1691" s="175"/>
      <c r="H1691" s="192"/>
      <c r="I1691" s="174"/>
      <c r="J1691" s="174"/>
      <c r="K1691" s="174"/>
      <c r="L1691" s="174"/>
      <c r="M1691" s="174"/>
      <c r="N1691" s="174"/>
      <c r="O1691" s="174"/>
      <c r="P1691" s="174"/>
      <c r="Q1691" s="108"/>
      <c r="R1691" s="82"/>
      <c r="S1691" s="82"/>
      <c r="T1691" s="82"/>
    </row>
    <row r="1692" spans="1:20" s="148" customFormat="1" ht="24.75" customHeight="1">
      <c r="A1692" s="59"/>
      <c r="B1692" s="59"/>
      <c r="C1692" s="75"/>
      <c r="D1692" s="239"/>
      <c r="E1692" s="175"/>
      <c r="F1692" s="175"/>
      <c r="G1692" s="175"/>
      <c r="H1692" s="192"/>
      <c r="I1692" s="174"/>
      <c r="J1692" s="174"/>
      <c r="K1692" s="174"/>
      <c r="L1692" s="174"/>
      <c r="M1692" s="174"/>
      <c r="N1692" s="174"/>
      <c r="O1692" s="174"/>
      <c r="P1692" s="174"/>
      <c r="Q1692" s="108"/>
      <c r="R1692" s="82"/>
      <c r="S1692" s="82"/>
      <c r="T1692" s="82"/>
    </row>
    <row r="1693" spans="1:20" s="148" customFormat="1" ht="24.75" customHeight="1">
      <c r="A1693" s="59"/>
      <c r="B1693" s="59"/>
      <c r="C1693" s="75"/>
      <c r="D1693" s="239"/>
      <c r="E1693" s="175"/>
      <c r="F1693" s="175"/>
      <c r="G1693" s="175"/>
      <c r="H1693" s="192"/>
      <c r="I1693" s="174"/>
      <c r="J1693" s="174"/>
      <c r="K1693" s="174"/>
      <c r="L1693" s="174"/>
      <c r="M1693" s="174"/>
      <c r="N1693" s="174"/>
      <c r="O1693" s="174"/>
      <c r="P1693" s="174"/>
      <c r="Q1693" s="108"/>
      <c r="R1693" s="82"/>
      <c r="S1693" s="82"/>
      <c r="T1693" s="82"/>
    </row>
    <row r="1694" spans="1:20" s="148" customFormat="1" ht="24.75" customHeight="1">
      <c r="A1694" s="59"/>
      <c r="B1694" s="59"/>
      <c r="C1694" s="75"/>
      <c r="D1694" s="239"/>
      <c r="E1694" s="175"/>
      <c r="F1694" s="175"/>
      <c r="G1694" s="175"/>
      <c r="H1694" s="192"/>
      <c r="I1694" s="174"/>
      <c r="J1694" s="174"/>
      <c r="K1694" s="174"/>
      <c r="L1694" s="174"/>
      <c r="M1694" s="174"/>
      <c r="N1694" s="174"/>
      <c r="O1694" s="174"/>
      <c r="P1694" s="174"/>
      <c r="Q1694" s="108"/>
      <c r="R1694" s="82"/>
      <c r="S1694" s="82"/>
      <c r="T1694" s="82"/>
    </row>
    <row r="1695" spans="1:20" s="148" customFormat="1" ht="24.75" customHeight="1">
      <c r="A1695" s="59"/>
      <c r="B1695" s="59"/>
      <c r="C1695" s="75"/>
      <c r="D1695" s="239"/>
      <c r="E1695" s="175"/>
      <c r="F1695" s="175"/>
      <c r="G1695" s="175"/>
      <c r="H1695" s="192"/>
      <c r="I1695" s="174"/>
      <c r="J1695" s="174"/>
      <c r="K1695" s="174"/>
      <c r="L1695" s="174"/>
      <c r="M1695" s="174"/>
      <c r="N1695" s="174"/>
      <c r="O1695" s="174"/>
      <c r="P1695" s="174"/>
      <c r="Q1695" s="108"/>
      <c r="R1695" s="82"/>
      <c r="S1695" s="82"/>
      <c r="T1695" s="82"/>
    </row>
    <row r="1696" spans="1:20" s="148" customFormat="1" ht="24.75" customHeight="1">
      <c r="A1696" s="59"/>
      <c r="B1696" s="59"/>
      <c r="C1696" s="75"/>
      <c r="D1696" s="239"/>
      <c r="E1696" s="175"/>
      <c r="F1696" s="175"/>
      <c r="G1696" s="175"/>
      <c r="H1696" s="192"/>
      <c r="I1696" s="174"/>
      <c r="J1696" s="174"/>
      <c r="K1696" s="174"/>
      <c r="L1696" s="174"/>
      <c r="M1696" s="174"/>
      <c r="N1696" s="174"/>
      <c r="O1696" s="174"/>
      <c r="P1696" s="174"/>
      <c r="Q1696" s="108"/>
      <c r="R1696" s="82"/>
      <c r="S1696" s="82"/>
      <c r="T1696" s="82"/>
    </row>
    <row r="1697" spans="1:20" s="148" customFormat="1" ht="24.75" customHeight="1">
      <c r="A1697" s="59"/>
      <c r="B1697" s="59"/>
      <c r="C1697" s="75"/>
      <c r="D1697" s="239"/>
      <c r="E1697" s="175"/>
      <c r="F1697" s="175"/>
      <c r="G1697" s="175"/>
      <c r="H1697" s="192"/>
      <c r="I1697" s="174"/>
      <c r="J1697" s="174"/>
      <c r="K1697" s="174"/>
      <c r="L1697" s="174"/>
      <c r="M1697" s="174"/>
      <c r="N1697" s="174"/>
      <c r="O1697" s="174"/>
      <c r="P1697" s="174"/>
      <c r="Q1697" s="108"/>
      <c r="R1697" s="82"/>
      <c r="S1697" s="82"/>
      <c r="T1697" s="82"/>
    </row>
    <row r="1698" spans="1:20" s="148" customFormat="1" ht="24.75" customHeight="1">
      <c r="A1698" s="59"/>
      <c r="B1698" s="59"/>
      <c r="C1698" s="75"/>
      <c r="D1698" s="239"/>
      <c r="E1698" s="175"/>
      <c r="F1698" s="175"/>
      <c r="G1698" s="175"/>
      <c r="H1698" s="192"/>
      <c r="I1698" s="174"/>
      <c r="J1698" s="174"/>
      <c r="K1698" s="174"/>
      <c r="L1698" s="174"/>
      <c r="M1698" s="174"/>
      <c r="N1698" s="174"/>
      <c r="O1698" s="174"/>
      <c r="P1698" s="174"/>
      <c r="Q1698" s="108"/>
      <c r="R1698" s="82"/>
      <c r="S1698" s="82"/>
      <c r="T1698" s="82"/>
    </row>
    <row r="1699" spans="1:20" s="148" customFormat="1" ht="24.75" customHeight="1">
      <c r="A1699" s="59"/>
      <c r="B1699" s="59"/>
      <c r="C1699" s="75"/>
      <c r="D1699" s="239"/>
      <c r="E1699" s="175"/>
      <c r="F1699" s="175"/>
      <c r="G1699" s="175"/>
      <c r="H1699" s="192"/>
      <c r="I1699" s="174"/>
      <c r="J1699" s="174"/>
      <c r="K1699" s="174"/>
      <c r="L1699" s="174"/>
      <c r="M1699" s="174"/>
      <c r="N1699" s="174"/>
      <c r="O1699" s="174"/>
      <c r="P1699" s="174"/>
      <c r="Q1699" s="108"/>
      <c r="R1699" s="82"/>
      <c r="S1699" s="82"/>
      <c r="T1699" s="82"/>
    </row>
    <row r="1700" spans="1:20" s="148" customFormat="1" ht="24.75" customHeight="1">
      <c r="A1700" s="59"/>
      <c r="B1700" s="59"/>
      <c r="C1700" s="75"/>
      <c r="D1700" s="239"/>
      <c r="E1700" s="175"/>
      <c r="F1700" s="175"/>
      <c r="G1700" s="175"/>
      <c r="H1700" s="192"/>
      <c r="I1700" s="174"/>
      <c r="J1700" s="174"/>
      <c r="K1700" s="174"/>
      <c r="L1700" s="174"/>
      <c r="M1700" s="174"/>
      <c r="N1700" s="174"/>
      <c r="O1700" s="174"/>
      <c r="P1700" s="174"/>
      <c r="Q1700" s="108"/>
      <c r="R1700" s="82"/>
      <c r="S1700" s="82"/>
      <c r="T1700" s="82"/>
    </row>
    <row r="1701" spans="1:20" s="148" customFormat="1" ht="24.75" customHeight="1">
      <c r="A1701" s="59"/>
      <c r="B1701" s="59"/>
      <c r="C1701" s="75"/>
      <c r="D1701" s="239"/>
      <c r="E1701" s="175"/>
      <c r="F1701" s="175"/>
      <c r="G1701" s="175"/>
      <c r="H1701" s="192"/>
      <c r="I1701" s="174"/>
      <c r="J1701" s="174"/>
      <c r="K1701" s="174"/>
      <c r="L1701" s="174"/>
      <c r="M1701" s="174"/>
      <c r="N1701" s="174"/>
      <c r="O1701" s="174"/>
      <c r="P1701" s="174"/>
      <c r="Q1701" s="108"/>
      <c r="R1701" s="82"/>
      <c r="S1701" s="82"/>
      <c r="T1701" s="82"/>
    </row>
    <row r="1702" spans="1:20" s="148" customFormat="1" ht="24.75" customHeight="1">
      <c r="A1702" s="59"/>
      <c r="B1702" s="59"/>
      <c r="C1702" s="75"/>
      <c r="D1702" s="239"/>
      <c r="E1702" s="175"/>
      <c r="F1702" s="175"/>
      <c r="G1702" s="175"/>
      <c r="H1702" s="192"/>
      <c r="I1702" s="174"/>
      <c r="J1702" s="174"/>
      <c r="K1702" s="174"/>
      <c r="L1702" s="174"/>
      <c r="M1702" s="174"/>
      <c r="N1702" s="174"/>
      <c r="O1702" s="174"/>
      <c r="P1702" s="174"/>
      <c r="Q1702" s="108"/>
      <c r="R1702" s="82"/>
      <c r="S1702" s="82"/>
      <c r="T1702" s="82"/>
    </row>
    <row r="1703" spans="1:20" s="148" customFormat="1" ht="24.75" customHeight="1">
      <c r="A1703" s="59"/>
      <c r="B1703" s="59"/>
      <c r="C1703" s="75"/>
      <c r="D1703" s="239"/>
      <c r="E1703" s="175"/>
      <c r="F1703" s="175"/>
      <c r="G1703" s="175"/>
      <c r="H1703" s="192"/>
      <c r="I1703" s="174"/>
      <c r="J1703" s="174"/>
      <c r="K1703" s="174"/>
      <c r="L1703" s="174"/>
      <c r="M1703" s="174"/>
      <c r="N1703" s="174"/>
      <c r="O1703" s="174"/>
      <c r="P1703" s="174"/>
      <c r="Q1703" s="108"/>
      <c r="R1703" s="82"/>
      <c r="S1703" s="82"/>
      <c r="T1703" s="82"/>
    </row>
    <row r="1704" spans="1:20" s="148" customFormat="1" ht="24.75" customHeight="1">
      <c r="A1704" s="59"/>
      <c r="B1704" s="59"/>
      <c r="C1704" s="75"/>
      <c r="D1704" s="239"/>
      <c r="E1704" s="175"/>
      <c r="F1704" s="175"/>
      <c r="G1704" s="175"/>
      <c r="H1704" s="192"/>
      <c r="I1704" s="174"/>
      <c r="J1704" s="174"/>
      <c r="K1704" s="174"/>
      <c r="L1704" s="174"/>
      <c r="M1704" s="174"/>
      <c r="N1704" s="174"/>
      <c r="O1704" s="174"/>
      <c r="P1704" s="174"/>
      <c r="Q1704" s="108"/>
      <c r="R1704" s="82"/>
      <c r="S1704" s="82"/>
      <c r="T1704" s="82"/>
    </row>
    <row r="1705" spans="1:20" s="148" customFormat="1" ht="24.75" customHeight="1">
      <c r="A1705" s="59"/>
      <c r="B1705" s="59"/>
      <c r="C1705" s="75"/>
      <c r="D1705" s="239"/>
      <c r="E1705" s="175"/>
      <c r="F1705" s="175"/>
      <c r="G1705" s="175"/>
      <c r="H1705" s="192"/>
      <c r="I1705" s="174"/>
      <c r="J1705" s="174"/>
      <c r="K1705" s="174"/>
      <c r="L1705" s="174"/>
      <c r="M1705" s="174"/>
      <c r="N1705" s="174"/>
      <c r="O1705" s="174"/>
      <c r="P1705" s="174"/>
      <c r="Q1705" s="108"/>
      <c r="R1705" s="82"/>
      <c r="S1705" s="82"/>
      <c r="T1705" s="82"/>
    </row>
    <row r="1706" spans="1:20" s="148" customFormat="1" ht="24.75" customHeight="1">
      <c r="A1706" s="59"/>
      <c r="B1706" s="59"/>
      <c r="C1706" s="75"/>
      <c r="D1706" s="239"/>
      <c r="E1706" s="175"/>
      <c r="F1706" s="175"/>
      <c r="G1706" s="175"/>
      <c r="H1706" s="192"/>
      <c r="I1706" s="174"/>
      <c r="J1706" s="174"/>
      <c r="K1706" s="174"/>
      <c r="L1706" s="174"/>
      <c r="M1706" s="174"/>
      <c r="N1706" s="174"/>
      <c r="O1706" s="174"/>
      <c r="P1706" s="174"/>
      <c r="Q1706" s="108"/>
      <c r="R1706" s="82"/>
      <c r="S1706" s="82"/>
      <c r="T1706" s="82"/>
    </row>
    <row r="1707" spans="1:20" s="148" customFormat="1" ht="24.75" customHeight="1">
      <c r="A1707" s="59"/>
      <c r="B1707" s="59"/>
      <c r="C1707" s="75"/>
      <c r="D1707" s="239"/>
      <c r="E1707" s="175"/>
      <c r="F1707" s="175"/>
      <c r="G1707" s="175"/>
      <c r="H1707" s="192"/>
      <c r="I1707" s="174"/>
      <c r="J1707" s="174"/>
      <c r="K1707" s="174"/>
      <c r="L1707" s="174"/>
      <c r="M1707" s="174"/>
      <c r="N1707" s="174"/>
      <c r="O1707" s="174"/>
      <c r="P1707" s="174"/>
      <c r="Q1707" s="108"/>
      <c r="R1707" s="82"/>
      <c r="S1707" s="82"/>
      <c r="T1707" s="82"/>
    </row>
    <row r="1708" spans="1:20" s="148" customFormat="1" ht="24.75" customHeight="1">
      <c r="A1708" s="59"/>
      <c r="B1708" s="59"/>
      <c r="C1708" s="75"/>
      <c r="D1708" s="239"/>
      <c r="E1708" s="175"/>
      <c r="F1708" s="175"/>
      <c r="G1708" s="175"/>
      <c r="H1708" s="192"/>
      <c r="I1708" s="174"/>
      <c r="J1708" s="174"/>
      <c r="K1708" s="174"/>
      <c r="L1708" s="174"/>
      <c r="M1708" s="174"/>
      <c r="N1708" s="174"/>
      <c r="O1708" s="174"/>
      <c r="P1708" s="174"/>
      <c r="Q1708" s="108"/>
      <c r="R1708" s="82"/>
      <c r="S1708" s="82"/>
      <c r="T1708" s="82"/>
    </row>
    <row r="1709" spans="1:20" s="148" customFormat="1" ht="24.75" customHeight="1">
      <c r="A1709" s="59"/>
      <c r="B1709" s="59"/>
      <c r="C1709" s="75"/>
      <c r="D1709" s="239"/>
      <c r="E1709" s="175"/>
      <c r="F1709" s="175"/>
      <c r="G1709" s="175"/>
      <c r="H1709" s="192"/>
      <c r="I1709" s="174"/>
      <c r="J1709" s="174"/>
      <c r="K1709" s="174"/>
      <c r="L1709" s="174"/>
      <c r="M1709" s="174"/>
      <c r="N1709" s="174"/>
      <c r="O1709" s="174"/>
      <c r="P1709" s="174"/>
      <c r="Q1709" s="108"/>
      <c r="R1709" s="82"/>
      <c r="S1709" s="82"/>
      <c r="T1709" s="82"/>
    </row>
    <row r="1710" spans="1:20" s="148" customFormat="1" ht="24.75" customHeight="1">
      <c r="A1710" s="59"/>
      <c r="B1710" s="59"/>
      <c r="C1710" s="75"/>
      <c r="D1710" s="239"/>
      <c r="E1710" s="175"/>
      <c r="F1710" s="175"/>
      <c r="G1710" s="175"/>
      <c r="H1710" s="192"/>
      <c r="I1710" s="174"/>
      <c r="J1710" s="174"/>
      <c r="K1710" s="174"/>
      <c r="L1710" s="174"/>
      <c r="M1710" s="174"/>
      <c r="N1710" s="174"/>
      <c r="O1710" s="174"/>
      <c r="P1710" s="174"/>
      <c r="Q1710" s="108"/>
      <c r="R1710" s="82"/>
      <c r="S1710" s="82"/>
      <c r="T1710" s="82"/>
    </row>
    <row r="1711" spans="1:20" s="148" customFormat="1" ht="24.75" customHeight="1">
      <c r="A1711" s="59"/>
      <c r="B1711" s="59"/>
      <c r="C1711" s="75"/>
      <c r="D1711" s="239"/>
      <c r="E1711" s="175"/>
      <c r="F1711" s="175"/>
      <c r="G1711" s="175"/>
      <c r="H1711" s="192"/>
      <c r="I1711" s="174"/>
      <c r="J1711" s="174"/>
      <c r="K1711" s="174"/>
      <c r="L1711" s="174"/>
      <c r="M1711" s="174"/>
      <c r="N1711" s="174"/>
      <c r="O1711" s="174"/>
      <c r="P1711" s="174"/>
      <c r="Q1711" s="108"/>
      <c r="R1711" s="82"/>
      <c r="S1711" s="82"/>
      <c r="T1711" s="82"/>
    </row>
    <row r="1712" spans="1:20" s="148" customFormat="1" ht="24.75" customHeight="1">
      <c r="A1712" s="59"/>
      <c r="B1712" s="59"/>
      <c r="C1712" s="75"/>
      <c r="D1712" s="239"/>
      <c r="E1712" s="175"/>
      <c r="F1712" s="175"/>
      <c r="G1712" s="175"/>
      <c r="H1712" s="192"/>
      <c r="I1712" s="174"/>
      <c r="J1712" s="174"/>
      <c r="K1712" s="174"/>
      <c r="L1712" s="174"/>
      <c r="M1712" s="174"/>
      <c r="N1712" s="174"/>
      <c r="O1712" s="174"/>
      <c r="P1712" s="174"/>
      <c r="Q1712" s="108"/>
      <c r="R1712" s="82"/>
      <c r="S1712" s="82"/>
      <c r="T1712" s="82"/>
    </row>
    <row r="1713" spans="1:20" s="148" customFormat="1" ht="24.75" customHeight="1">
      <c r="A1713" s="59"/>
      <c r="B1713" s="59"/>
      <c r="C1713" s="75"/>
      <c r="D1713" s="239"/>
      <c r="E1713" s="175"/>
      <c r="F1713" s="175"/>
      <c r="G1713" s="175"/>
      <c r="H1713" s="192"/>
      <c r="I1713" s="174"/>
      <c r="J1713" s="174"/>
      <c r="K1713" s="174"/>
      <c r="L1713" s="174"/>
      <c r="M1713" s="174"/>
      <c r="N1713" s="174"/>
      <c r="O1713" s="174"/>
      <c r="P1713" s="174"/>
      <c r="Q1713" s="108"/>
      <c r="R1713" s="82"/>
      <c r="S1713" s="82"/>
      <c r="T1713" s="82"/>
    </row>
    <row r="1714" spans="1:20" s="148" customFormat="1" ht="24.75" customHeight="1">
      <c r="A1714" s="59"/>
      <c r="B1714" s="59"/>
      <c r="C1714" s="75"/>
      <c r="D1714" s="239"/>
      <c r="E1714" s="175"/>
      <c r="F1714" s="175"/>
      <c r="G1714" s="175"/>
      <c r="H1714" s="192"/>
      <c r="I1714" s="174"/>
      <c r="J1714" s="174"/>
      <c r="K1714" s="174"/>
      <c r="L1714" s="174"/>
      <c r="M1714" s="174"/>
      <c r="N1714" s="174"/>
      <c r="O1714" s="174"/>
      <c r="P1714" s="174"/>
      <c r="Q1714" s="108"/>
      <c r="R1714" s="82"/>
      <c r="S1714" s="82"/>
      <c r="T1714" s="82"/>
    </row>
    <row r="1715" spans="1:20" s="148" customFormat="1" ht="24.75" customHeight="1">
      <c r="A1715" s="59"/>
      <c r="B1715" s="59"/>
      <c r="C1715" s="75"/>
      <c r="D1715" s="239"/>
      <c r="E1715" s="175"/>
      <c r="F1715" s="175"/>
      <c r="G1715" s="175"/>
      <c r="H1715" s="192"/>
      <c r="I1715" s="174"/>
      <c r="J1715" s="174"/>
      <c r="K1715" s="174"/>
      <c r="L1715" s="174"/>
      <c r="M1715" s="174"/>
      <c r="N1715" s="174"/>
      <c r="O1715" s="174"/>
      <c r="P1715" s="174"/>
      <c r="Q1715" s="108"/>
      <c r="R1715" s="82"/>
      <c r="S1715" s="82"/>
      <c r="T1715" s="82"/>
    </row>
    <row r="1716" spans="1:20" s="148" customFormat="1" ht="24.75" customHeight="1">
      <c r="A1716" s="59"/>
      <c r="B1716" s="59"/>
      <c r="C1716" s="75"/>
      <c r="D1716" s="239"/>
      <c r="E1716" s="175"/>
      <c r="F1716" s="175"/>
      <c r="G1716" s="175"/>
      <c r="H1716" s="192"/>
      <c r="I1716" s="174"/>
      <c r="J1716" s="174"/>
      <c r="K1716" s="174"/>
      <c r="L1716" s="174"/>
      <c r="M1716" s="174"/>
      <c r="N1716" s="174"/>
      <c r="O1716" s="174"/>
      <c r="P1716" s="174"/>
      <c r="Q1716" s="108"/>
      <c r="R1716" s="82"/>
      <c r="S1716" s="82"/>
      <c r="T1716" s="82"/>
    </row>
    <row r="1717" spans="1:20" s="148" customFormat="1" ht="24.75" customHeight="1">
      <c r="A1717" s="59"/>
      <c r="B1717" s="59"/>
      <c r="C1717" s="75"/>
      <c r="D1717" s="239"/>
      <c r="E1717" s="175"/>
      <c r="F1717" s="175"/>
      <c r="G1717" s="175"/>
      <c r="H1717" s="192"/>
      <c r="I1717" s="174"/>
      <c r="J1717" s="174"/>
      <c r="K1717" s="174"/>
      <c r="L1717" s="174"/>
      <c r="M1717" s="174"/>
      <c r="N1717" s="174"/>
      <c r="O1717" s="174"/>
      <c r="P1717" s="174"/>
      <c r="Q1717" s="108"/>
      <c r="R1717" s="82"/>
      <c r="S1717" s="82"/>
      <c r="T1717" s="82"/>
    </row>
    <row r="1718" spans="1:20" s="148" customFormat="1" ht="24.75" customHeight="1">
      <c r="A1718" s="59"/>
      <c r="B1718" s="59"/>
      <c r="C1718" s="75"/>
      <c r="D1718" s="239"/>
      <c r="E1718" s="175"/>
      <c r="F1718" s="175"/>
      <c r="G1718" s="175"/>
      <c r="H1718" s="192"/>
      <c r="I1718" s="174"/>
      <c r="J1718" s="174"/>
      <c r="K1718" s="174"/>
      <c r="L1718" s="174"/>
      <c r="M1718" s="174"/>
      <c r="N1718" s="174"/>
      <c r="O1718" s="174"/>
      <c r="P1718" s="174"/>
      <c r="Q1718" s="108"/>
      <c r="R1718" s="82"/>
      <c r="S1718" s="82"/>
      <c r="T1718" s="82"/>
    </row>
    <row r="1719" spans="1:20" s="148" customFormat="1" ht="24.75" customHeight="1">
      <c r="A1719" s="59"/>
      <c r="B1719" s="59"/>
      <c r="C1719" s="75"/>
      <c r="D1719" s="239"/>
      <c r="E1719" s="175"/>
      <c r="F1719" s="175"/>
      <c r="G1719" s="175"/>
      <c r="H1719" s="192"/>
      <c r="I1719" s="174"/>
      <c r="J1719" s="174"/>
      <c r="K1719" s="174"/>
      <c r="L1719" s="174"/>
      <c r="M1719" s="174"/>
      <c r="N1719" s="174"/>
      <c r="O1719" s="174"/>
      <c r="P1719" s="174"/>
      <c r="Q1719" s="108"/>
      <c r="R1719" s="82"/>
      <c r="S1719" s="82"/>
      <c r="T1719" s="82"/>
    </row>
    <row r="1720" spans="1:20" s="148" customFormat="1" ht="24.75" customHeight="1">
      <c r="A1720" s="59"/>
      <c r="B1720" s="59"/>
      <c r="C1720" s="75"/>
      <c r="D1720" s="239"/>
      <c r="E1720" s="175"/>
      <c r="F1720" s="175"/>
      <c r="G1720" s="175"/>
      <c r="H1720" s="192"/>
      <c r="I1720" s="174"/>
      <c r="J1720" s="174"/>
      <c r="K1720" s="174"/>
      <c r="L1720" s="174"/>
      <c r="M1720" s="174"/>
      <c r="N1720" s="174"/>
      <c r="O1720" s="174"/>
      <c r="P1720" s="174"/>
      <c r="Q1720" s="108"/>
      <c r="R1720" s="82"/>
      <c r="S1720" s="82"/>
      <c r="T1720" s="82"/>
    </row>
    <row r="1721" spans="1:20" s="148" customFormat="1" ht="24.75" customHeight="1">
      <c r="A1721" s="59"/>
      <c r="B1721" s="59"/>
      <c r="C1721" s="75"/>
      <c r="D1721" s="239"/>
      <c r="E1721" s="175"/>
      <c r="F1721" s="175"/>
      <c r="G1721" s="175"/>
      <c r="H1721" s="192"/>
      <c r="I1721" s="174"/>
      <c r="J1721" s="174"/>
      <c r="K1721" s="174"/>
      <c r="L1721" s="174"/>
      <c r="M1721" s="174"/>
      <c r="N1721" s="174"/>
      <c r="O1721" s="174"/>
      <c r="P1721" s="174"/>
      <c r="Q1721" s="108"/>
      <c r="R1721" s="82"/>
      <c r="S1721" s="82"/>
      <c r="T1721" s="82"/>
    </row>
    <row r="1722" spans="1:20" s="148" customFormat="1" ht="24.75" customHeight="1">
      <c r="A1722" s="59"/>
      <c r="B1722" s="59"/>
      <c r="C1722" s="75"/>
      <c r="D1722" s="239"/>
      <c r="E1722" s="175"/>
      <c r="F1722" s="175"/>
      <c r="G1722" s="175"/>
      <c r="H1722" s="192"/>
      <c r="I1722" s="174"/>
      <c r="J1722" s="174"/>
      <c r="K1722" s="174"/>
      <c r="L1722" s="174"/>
      <c r="M1722" s="174"/>
      <c r="N1722" s="174"/>
      <c r="O1722" s="174"/>
      <c r="P1722" s="174"/>
      <c r="Q1722" s="108"/>
      <c r="R1722" s="82"/>
      <c r="S1722" s="82"/>
      <c r="T1722" s="82"/>
    </row>
    <row r="1723" spans="1:20" s="148" customFormat="1" ht="24.75" customHeight="1">
      <c r="A1723" s="59"/>
      <c r="B1723" s="59"/>
      <c r="C1723" s="75"/>
      <c r="D1723" s="239"/>
      <c r="E1723" s="175"/>
      <c r="F1723" s="175"/>
      <c r="G1723" s="175"/>
      <c r="H1723" s="192"/>
      <c r="I1723" s="174"/>
      <c r="J1723" s="174"/>
      <c r="K1723" s="174"/>
      <c r="L1723" s="174"/>
      <c r="M1723" s="174"/>
      <c r="N1723" s="174"/>
      <c r="O1723" s="174"/>
      <c r="P1723" s="174"/>
      <c r="Q1723" s="108"/>
      <c r="R1723" s="82"/>
      <c r="S1723" s="82"/>
      <c r="T1723" s="82"/>
    </row>
    <row r="1724" spans="1:20" s="148" customFormat="1" ht="24.75" customHeight="1">
      <c r="A1724" s="59"/>
      <c r="B1724" s="59"/>
      <c r="C1724" s="75"/>
      <c r="D1724" s="239"/>
      <c r="E1724" s="175"/>
      <c r="F1724" s="175"/>
      <c r="G1724" s="175"/>
      <c r="H1724" s="192"/>
      <c r="I1724" s="174"/>
      <c r="J1724" s="174"/>
      <c r="K1724" s="174"/>
      <c r="L1724" s="174"/>
      <c r="M1724" s="174"/>
      <c r="N1724" s="174"/>
      <c r="O1724" s="174"/>
      <c r="P1724" s="174"/>
      <c r="Q1724" s="108"/>
      <c r="R1724" s="82"/>
      <c r="S1724" s="82"/>
      <c r="T1724" s="82"/>
    </row>
    <row r="1725" spans="1:20" s="148" customFormat="1" ht="24.75" customHeight="1">
      <c r="A1725" s="59"/>
      <c r="B1725" s="59"/>
      <c r="C1725" s="75"/>
      <c r="D1725" s="239"/>
      <c r="E1725" s="175"/>
      <c r="F1725" s="175"/>
      <c r="G1725" s="175"/>
      <c r="H1725" s="192"/>
      <c r="I1725" s="174"/>
      <c r="J1725" s="174"/>
      <c r="K1725" s="174"/>
      <c r="L1725" s="174"/>
      <c r="M1725" s="174"/>
      <c r="N1725" s="174"/>
      <c r="O1725" s="174"/>
      <c r="P1725" s="174"/>
      <c r="Q1725" s="108"/>
      <c r="R1725" s="82"/>
      <c r="S1725" s="82"/>
      <c r="T1725" s="82"/>
    </row>
    <row r="1726" spans="1:20" s="148" customFormat="1" ht="24.75" customHeight="1">
      <c r="A1726" s="59"/>
      <c r="B1726" s="59"/>
      <c r="C1726" s="75"/>
      <c r="D1726" s="239"/>
      <c r="E1726" s="175"/>
      <c r="F1726" s="175"/>
      <c r="G1726" s="175"/>
      <c r="H1726" s="192"/>
      <c r="I1726" s="174"/>
      <c r="J1726" s="174"/>
      <c r="K1726" s="174"/>
      <c r="L1726" s="174"/>
      <c r="M1726" s="174"/>
      <c r="N1726" s="174"/>
      <c r="O1726" s="174"/>
      <c r="P1726" s="174"/>
      <c r="Q1726" s="108"/>
      <c r="R1726" s="82"/>
      <c r="S1726" s="82"/>
      <c r="T1726" s="82"/>
    </row>
    <row r="1727" spans="1:20" s="148" customFormat="1" ht="24.75" customHeight="1">
      <c r="A1727" s="59"/>
      <c r="B1727" s="59"/>
      <c r="C1727" s="75"/>
      <c r="D1727" s="239"/>
      <c r="E1727" s="175"/>
      <c r="F1727" s="175"/>
      <c r="G1727" s="175"/>
      <c r="H1727" s="192"/>
      <c r="I1727" s="174"/>
      <c r="J1727" s="174"/>
      <c r="K1727" s="174"/>
      <c r="L1727" s="174"/>
      <c r="M1727" s="174"/>
      <c r="N1727" s="174"/>
      <c r="O1727" s="174"/>
      <c r="P1727" s="174"/>
      <c r="Q1727" s="108"/>
      <c r="R1727" s="82"/>
      <c r="S1727" s="82"/>
      <c r="T1727" s="82"/>
    </row>
    <row r="1728" spans="1:20" s="148" customFormat="1" ht="24.75" customHeight="1">
      <c r="A1728" s="59"/>
      <c r="B1728" s="59"/>
      <c r="C1728" s="75"/>
      <c r="D1728" s="239"/>
      <c r="E1728" s="175"/>
      <c r="F1728" s="175"/>
      <c r="G1728" s="175"/>
      <c r="H1728" s="192"/>
      <c r="I1728" s="174"/>
      <c r="J1728" s="174"/>
      <c r="K1728" s="174"/>
      <c r="L1728" s="174"/>
      <c r="M1728" s="174"/>
      <c r="N1728" s="174"/>
      <c r="O1728" s="174"/>
      <c r="P1728" s="174"/>
      <c r="Q1728" s="108"/>
      <c r="R1728" s="82"/>
      <c r="S1728" s="82"/>
      <c r="T1728" s="82"/>
    </row>
    <row r="1729" spans="1:20" s="148" customFormat="1" ht="24.75" customHeight="1">
      <c r="A1729" s="59"/>
      <c r="B1729" s="59"/>
      <c r="C1729" s="75"/>
      <c r="D1729" s="239"/>
      <c r="E1729" s="175"/>
      <c r="F1729" s="175"/>
      <c r="G1729" s="175"/>
      <c r="H1729" s="192"/>
      <c r="I1729" s="174"/>
      <c r="J1729" s="174"/>
      <c r="K1729" s="174"/>
      <c r="L1729" s="174"/>
      <c r="M1729" s="174"/>
      <c r="N1729" s="174"/>
      <c r="O1729" s="174"/>
      <c r="P1729" s="174"/>
      <c r="Q1729" s="108"/>
      <c r="R1729" s="82"/>
      <c r="S1729" s="82"/>
      <c r="T1729" s="82"/>
    </row>
    <row r="1730" spans="1:20" s="148" customFormat="1" ht="24.75" customHeight="1">
      <c r="A1730" s="59"/>
      <c r="B1730" s="59"/>
      <c r="C1730" s="75"/>
      <c r="D1730" s="239"/>
      <c r="E1730" s="175"/>
      <c r="F1730" s="175"/>
      <c r="G1730" s="175"/>
      <c r="H1730" s="192"/>
      <c r="I1730" s="174"/>
      <c r="J1730" s="174"/>
      <c r="K1730" s="174"/>
      <c r="L1730" s="174"/>
      <c r="M1730" s="174"/>
      <c r="N1730" s="174"/>
      <c r="O1730" s="174"/>
      <c r="P1730" s="174"/>
      <c r="Q1730" s="108"/>
      <c r="R1730" s="82"/>
      <c r="S1730" s="82"/>
      <c r="T1730" s="82"/>
    </row>
    <row r="1731" spans="1:20" s="148" customFormat="1" ht="24.75" customHeight="1">
      <c r="A1731" s="59"/>
      <c r="B1731" s="59"/>
      <c r="C1731" s="75"/>
      <c r="D1731" s="239"/>
      <c r="E1731" s="175"/>
      <c r="F1731" s="175"/>
      <c r="G1731" s="175"/>
      <c r="H1731" s="192"/>
      <c r="I1731" s="174"/>
      <c r="J1731" s="174"/>
      <c r="K1731" s="174"/>
      <c r="L1731" s="174"/>
      <c r="M1731" s="174"/>
      <c r="N1731" s="174"/>
      <c r="O1731" s="174"/>
      <c r="P1731" s="174"/>
      <c r="Q1731" s="108"/>
      <c r="R1731" s="82"/>
      <c r="S1731" s="82"/>
      <c r="T1731" s="82"/>
    </row>
    <row r="1732" spans="1:20" s="148" customFormat="1" ht="24.75" customHeight="1">
      <c r="A1732" s="59"/>
      <c r="B1732" s="59"/>
      <c r="C1732" s="75"/>
      <c r="D1732" s="239"/>
      <c r="E1732" s="175"/>
      <c r="F1732" s="175"/>
      <c r="G1732" s="175"/>
      <c r="H1732" s="192"/>
      <c r="I1732" s="174"/>
      <c r="J1732" s="174"/>
      <c r="K1732" s="174"/>
      <c r="L1732" s="174"/>
      <c r="M1732" s="174"/>
      <c r="N1732" s="174"/>
      <c r="O1732" s="174"/>
      <c r="P1732" s="174"/>
      <c r="Q1732" s="108"/>
      <c r="R1732" s="82"/>
      <c r="S1732" s="82"/>
      <c r="T1732" s="82"/>
    </row>
    <row r="1733" spans="1:20" s="148" customFormat="1" ht="24.75" customHeight="1">
      <c r="A1733" s="59"/>
      <c r="B1733" s="59"/>
      <c r="C1733" s="75"/>
      <c r="D1733" s="239"/>
      <c r="E1733" s="175"/>
      <c r="F1733" s="175"/>
      <c r="G1733" s="175"/>
      <c r="H1733" s="192"/>
      <c r="I1733" s="174"/>
      <c r="J1733" s="174"/>
      <c r="K1733" s="174"/>
      <c r="L1733" s="174"/>
      <c r="M1733" s="174"/>
      <c r="N1733" s="174"/>
      <c r="O1733" s="174"/>
      <c r="P1733" s="174"/>
      <c r="Q1733" s="108"/>
      <c r="R1733" s="82"/>
      <c r="S1733" s="82"/>
      <c r="T1733" s="82"/>
    </row>
    <row r="1734" spans="1:20" s="148" customFormat="1" ht="24.75" customHeight="1">
      <c r="A1734" s="59"/>
      <c r="B1734" s="59"/>
      <c r="C1734" s="75"/>
      <c r="D1734" s="239"/>
      <c r="E1734" s="175"/>
      <c r="F1734" s="175"/>
      <c r="G1734" s="175"/>
      <c r="H1734" s="192"/>
      <c r="I1734" s="174"/>
      <c r="J1734" s="174"/>
      <c r="K1734" s="174"/>
      <c r="L1734" s="174"/>
      <c r="M1734" s="174"/>
      <c r="N1734" s="174"/>
      <c r="O1734" s="174"/>
      <c r="P1734" s="174"/>
      <c r="Q1734" s="108"/>
      <c r="R1734" s="82"/>
      <c r="S1734" s="82"/>
      <c r="T1734" s="82"/>
    </row>
    <row r="1735" spans="1:20" s="148" customFormat="1" ht="24.75" customHeight="1">
      <c r="A1735" s="59"/>
      <c r="B1735" s="59"/>
      <c r="C1735" s="75"/>
      <c r="D1735" s="239"/>
      <c r="E1735" s="175"/>
      <c r="F1735" s="175"/>
      <c r="G1735" s="175"/>
      <c r="H1735" s="192"/>
      <c r="I1735" s="174"/>
      <c r="J1735" s="174"/>
      <c r="K1735" s="174"/>
      <c r="L1735" s="174"/>
      <c r="M1735" s="174"/>
      <c r="N1735" s="174"/>
      <c r="O1735" s="174"/>
      <c r="P1735" s="174"/>
      <c r="Q1735" s="108"/>
      <c r="R1735" s="82"/>
      <c r="S1735" s="82"/>
      <c r="T1735" s="82"/>
    </row>
    <row r="1736" spans="1:20" s="148" customFormat="1" ht="24.75" customHeight="1">
      <c r="A1736" s="59"/>
      <c r="B1736" s="59"/>
      <c r="C1736" s="75"/>
      <c r="D1736" s="239"/>
      <c r="E1736" s="175"/>
      <c r="F1736" s="175"/>
      <c r="G1736" s="175"/>
      <c r="H1736" s="192"/>
      <c r="I1736" s="174"/>
      <c r="J1736" s="174"/>
      <c r="K1736" s="174"/>
      <c r="L1736" s="174"/>
      <c r="M1736" s="174"/>
      <c r="N1736" s="174"/>
      <c r="O1736" s="174"/>
      <c r="P1736" s="174"/>
      <c r="Q1736" s="108"/>
      <c r="R1736" s="82"/>
      <c r="S1736" s="82"/>
      <c r="T1736" s="82"/>
    </row>
    <row r="1737" spans="1:20" s="148" customFormat="1" ht="24.75" customHeight="1">
      <c r="A1737" s="59"/>
      <c r="B1737" s="59"/>
      <c r="C1737" s="75"/>
      <c r="D1737" s="239"/>
      <c r="E1737" s="175"/>
      <c r="F1737" s="175"/>
      <c r="G1737" s="175"/>
      <c r="H1737" s="192"/>
      <c r="I1737" s="174"/>
      <c r="J1737" s="174"/>
      <c r="K1737" s="174"/>
      <c r="L1737" s="174"/>
      <c r="M1737" s="174"/>
      <c r="N1737" s="174"/>
      <c r="O1737" s="174"/>
      <c r="P1737" s="174"/>
      <c r="Q1737" s="108"/>
      <c r="R1737" s="82"/>
      <c r="S1737" s="82"/>
      <c r="T1737" s="82"/>
    </row>
    <row r="1738" spans="1:20" s="148" customFormat="1" ht="24.75" customHeight="1">
      <c r="A1738" s="59"/>
      <c r="B1738" s="59"/>
      <c r="C1738" s="75"/>
      <c r="D1738" s="239"/>
      <c r="E1738" s="175"/>
      <c r="F1738" s="175"/>
      <c r="G1738" s="175"/>
      <c r="H1738" s="192"/>
      <c r="I1738" s="174"/>
      <c r="J1738" s="174"/>
      <c r="K1738" s="174"/>
      <c r="L1738" s="174"/>
      <c r="M1738" s="174"/>
      <c r="N1738" s="174"/>
      <c r="O1738" s="174"/>
      <c r="P1738" s="174"/>
      <c r="Q1738" s="108"/>
      <c r="R1738" s="82"/>
      <c r="S1738" s="82"/>
      <c r="T1738" s="82"/>
    </row>
    <row r="1739" spans="1:20" s="148" customFormat="1" ht="24.75" customHeight="1">
      <c r="A1739" s="59"/>
      <c r="B1739" s="59"/>
      <c r="C1739" s="75"/>
      <c r="D1739" s="239"/>
      <c r="E1739" s="175"/>
      <c r="F1739" s="175"/>
      <c r="G1739" s="175"/>
      <c r="H1739" s="192"/>
      <c r="I1739" s="174"/>
      <c r="J1739" s="174"/>
      <c r="K1739" s="174"/>
      <c r="L1739" s="174"/>
      <c r="M1739" s="174"/>
      <c r="N1739" s="174"/>
      <c r="O1739" s="174"/>
      <c r="P1739" s="174"/>
      <c r="Q1739" s="108"/>
      <c r="R1739" s="82"/>
      <c r="S1739" s="82"/>
      <c r="T1739" s="82"/>
    </row>
    <row r="1740" spans="1:29" s="148" customFormat="1" ht="24.75" customHeight="1">
      <c r="A1740" s="59"/>
      <c r="B1740" s="59"/>
      <c r="C1740" s="75"/>
      <c r="D1740" s="239"/>
      <c r="E1740" s="175"/>
      <c r="F1740" s="175"/>
      <c r="G1740" s="175"/>
      <c r="H1740" s="192"/>
      <c r="I1740" s="174"/>
      <c r="J1740" s="174"/>
      <c r="K1740" s="174"/>
      <c r="L1740" s="174"/>
      <c r="M1740" s="174"/>
      <c r="N1740" s="174"/>
      <c r="O1740" s="174"/>
      <c r="P1740" s="174"/>
      <c r="Q1740" s="108"/>
      <c r="R1740" s="82"/>
      <c r="S1740" s="82"/>
      <c r="T1740" s="82"/>
      <c r="AC1740" s="32"/>
    </row>
    <row r="1741" spans="1:20" s="148" customFormat="1" ht="24.75" customHeight="1">
      <c r="A1741" s="59"/>
      <c r="B1741" s="59"/>
      <c r="C1741" s="75"/>
      <c r="D1741" s="239"/>
      <c r="E1741" s="175"/>
      <c r="F1741" s="175"/>
      <c r="G1741" s="175"/>
      <c r="H1741" s="192"/>
      <c r="I1741" s="174"/>
      <c r="J1741" s="174"/>
      <c r="K1741" s="174"/>
      <c r="L1741" s="174"/>
      <c r="M1741" s="174"/>
      <c r="N1741" s="174"/>
      <c r="O1741" s="174"/>
      <c r="P1741" s="174"/>
      <c r="Q1741" s="108"/>
      <c r="R1741" s="82"/>
      <c r="S1741" s="82"/>
      <c r="T1741" s="82"/>
    </row>
    <row r="1742" spans="1:20" s="148" customFormat="1" ht="24.75" customHeight="1">
      <c r="A1742" s="59"/>
      <c r="B1742" s="59"/>
      <c r="C1742" s="75"/>
      <c r="D1742" s="239"/>
      <c r="E1742" s="175"/>
      <c r="F1742" s="175"/>
      <c r="G1742" s="175"/>
      <c r="H1742" s="192"/>
      <c r="I1742" s="174"/>
      <c r="J1742" s="174"/>
      <c r="K1742" s="174"/>
      <c r="L1742" s="174"/>
      <c r="M1742" s="174"/>
      <c r="N1742" s="174"/>
      <c r="O1742" s="174"/>
      <c r="P1742" s="174"/>
      <c r="Q1742" s="108"/>
      <c r="R1742" s="82"/>
      <c r="S1742" s="82"/>
      <c r="T1742" s="82"/>
    </row>
    <row r="1743" spans="1:20" s="148" customFormat="1" ht="24.75" customHeight="1">
      <c r="A1743" s="59"/>
      <c r="B1743" s="59"/>
      <c r="C1743" s="75"/>
      <c r="D1743" s="239"/>
      <c r="E1743" s="175"/>
      <c r="F1743" s="175"/>
      <c r="G1743" s="175"/>
      <c r="H1743" s="192"/>
      <c r="I1743" s="174"/>
      <c r="J1743" s="174"/>
      <c r="K1743" s="174"/>
      <c r="L1743" s="174"/>
      <c r="M1743" s="174"/>
      <c r="N1743" s="174"/>
      <c r="O1743" s="174"/>
      <c r="P1743" s="174"/>
      <c r="Q1743" s="108"/>
      <c r="R1743" s="82"/>
      <c r="S1743" s="82"/>
      <c r="T1743" s="82"/>
    </row>
    <row r="1744" spans="1:20" s="148" customFormat="1" ht="24.75" customHeight="1">
      <c r="A1744" s="59"/>
      <c r="B1744" s="59"/>
      <c r="C1744" s="75"/>
      <c r="D1744" s="239"/>
      <c r="E1744" s="175"/>
      <c r="F1744" s="175"/>
      <c r="G1744" s="175"/>
      <c r="H1744" s="192"/>
      <c r="I1744" s="174"/>
      <c r="J1744" s="174"/>
      <c r="K1744" s="174"/>
      <c r="L1744" s="174"/>
      <c r="M1744" s="174"/>
      <c r="N1744" s="174"/>
      <c r="O1744" s="174"/>
      <c r="P1744" s="174"/>
      <c r="Q1744" s="108"/>
      <c r="R1744" s="82"/>
      <c r="S1744" s="82"/>
      <c r="T1744" s="82"/>
    </row>
    <row r="1745" spans="1:20" s="148" customFormat="1" ht="24.75" customHeight="1">
      <c r="A1745" s="59"/>
      <c r="B1745" s="59"/>
      <c r="C1745" s="75"/>
      <c r="D1745" s="239"/>
      <c r="E1745" s="175"/>
      <c r="F1745" s="175"/>
      <c r="G1745" s="175"/>
      <c r="H1745" s="192"/>
      <c r="I1745" s="174"/>
      <c r="J1745" s="174"/>
      <c r="K1745" s="174"/>
      <c r="L1745" s="174"/>
      <c r="M1745" s="174"/>
      <c r="N1745" s="174"/>
      <c r="O1745" s="174"/>
      <c r="P1745" s="174"/>
      <c r="Q1745" s="108"/>
      <c r="R1745" s="82"/>
      <c r="S1745" s="82"/>
      <c r="T1745" s="82"/>
    </row>
    <row r="1746" spans="1:20" s="148" customFormat="1" ht="24.75" customHeight="1">
      <c r="A1746" s="59"/>
      <c r="B1746" s="59"/>
      <c r="C1746" s="75"/>
      <c r="D1746" s="239"/>
      <c r="E1746" s="175"/>
      <c r="F1746" s="175"/>
      <c r="G1746" s="175"/>
      <c r="H1746" s="192"/>
      <c r="I1746" s="174"/>
      <c r="J1746" s="174"/>
      <c r="K1746" s="174"/>
      <c r="L1746" s="174"/>
      <c r="M1746" s="174"/>
      <c r="N1746" s="174"/>
      <c r="O1746" s="174"/>
      <c r="P1746" s="174"/>
      <c r="Q1746" s="108"/>
      <c r="R1746" s="82"/>
      <c r="S1746" s="82"/>
      <c r="T1746" s="82"/>
    </row>
    <row r="1747" spans="1:42" s="181" customFormat="1" ht="24.75" customHeight="1">
      <c r="A1747" s="59"/>
      <c r="B1747" s="59"/>
      <c r="C1747" s="75"/>
      <c r="D1747" s="239"/>
      <c r="E1747" s="175"/>
      <c r="F1747" s="175"/>
      <c r="G1747" s="175"/>
      <c r="H1747" s="192"/>
      <c r="I1747" s="174"/>
      <c r="J1747" s="174"/>
      <c r="K1747" s="174"/>
      <c r="L1747" s="174"/>
      <c r="M1747" s="174"/>
      <c r="N1747" s="174"/>
      <c r="O1747" s="174"/>
      <c r="P1747" s="174"/>
      <c r="Q1747" s="108"/>
      <c r="R1747" s="82"/>
      <c r="S1747" s="82"/>
      <c r="T1747" s="82"/>
      <c r="U1747" s="148"/>
      <c r="V1747" s="148"/>
      <c r="W1747" s="148"/>
      <c r="X1747" s="148"/>
      <c r="Y1747" s="148"/>
      <c r="Z1747" s="148"/>
      <c r="AA1747" s="148"/>
      <c r="AB1747" s="148"/>
      <c r="AC1747" s="148"/>
      <c r="AD1747" s="148"/>
      <c r="AE1747" s="148"/>
      <c r="AF1747" s="148"/>
      <c r="AG1747" s="148"/>
      <c r="AH1747" s="148"/>
      <c r="AI1747" s="148"/>
      <c r="AJ1747" s="148"/>
      <c r="AK1747" s="148"/>
      <c r="AL1747" s="148"/>
      <c r="AM1747" s="148"/>
      <c r="AN1747" s="148"/>
      <c r="AO1747" s="148"/>
      <c r="AP1747" s="148"/>
    </row>
    <row r="1748" spans="1:20" s="148" customFormat="1" ht="24.75" customHeight="1">
      <c r="A1748" s="59"/>
      <c r="B1748" s="59"/>
      <c r="C1748" s="75"/>
      <c r="D1748" s="239"/>
      <c r="E1748" s="175"/>
      <c r="F1748" s="175"/>
      <c r="G1748" s="175"/>
      <c r="H1748" s="192"/>
      <c r="I1748" s="174"/>
      <c r="J1748" s="174"/>
      <c r="K1748" s="174"/>
      <c r="L1748" s="174"/>
      <c r="M1748" s="174"/>
      <c r="N1748" s="174"/>
      <c r="O1748" s="174"/>
      <c r="P1748" s="174"/>
      <c r="Q1748" s="108"/>
      <c r="R1748" s="82"/>
      <c r="S1748" s="82"/>
      <c r="T1748" s="82"/>
    </row>
    <row r="1749" spans="1:20" s="148" customFormat="1" ht="24.75" customHeight="1">
      <c r="A1749" s="59"/>
      <c r="B1749" s="59"/>
      <c r="C1749" s="75"/>
      <c r="D1749" s="239"/>
      <c r="E1749" s="175"/>
      <c r="F1749" s="175"/>
      <c r="G1749" s="175"/>
      <c r="H1749" s="192"/>
      <c r="I1749" s="174"/>
      <c r="J1749" s="174"/>
      <c r="K1749" s="174"/>
      <c r="L1749" s="174"/>
      <c r="M1749" s="174"/>
      <c r="N1749" s="174"/>
      <c r="O1749" s="174"/>
      <c r="P1749" s="174"/>
      <c r="Q1749" s="108"/>
      <c r="R1749" s="82"/>
      <c r="S1749" s="82"/>
      <c r="T1749" s="82"/>
    </row>
    <row r="1750" spans="1:20" s="148" customFormat="1" ht="24.75" customHeight="1">
      <c r="A1750" s="59"/>
      <c r="B1750" s="59"/>
      <c r="C1750" s="75"/>
      <c r="D1750" s="239"/>
      <c r="E1750" s="175"/>
      <c r="F1750" s="175"/>
      <c r="G1750" s="175"/>
      <c r="H1750" s="192"/>
      <c r="I1750" s="174"/>
      <c r="J1750" s="174"/>
      <c r="K1750" s="174"/>
      <c r="L1750" s="174"/>
      <c r="M1750" s="174"/>
      <c r="N1750" s="174"/>
      <c r="O1750" s="174"/>
      <c r="P1750" s="174"/>
      <c r="Q1750" s="108"/>
      <c r="R1750" s="82"/>
      <c r="S1750" s="82"/>
      <c r="T1750" s="82"/>
    </row>
    <row r="1751" spans="1:20" s="148" customFormat="1" ht="24.75" customHeight="1">
      <c r="A1751" s="59"/>
      <c r="B1751" s="59"/>
      <c r="C1751" s="75"/>
      <c r="D1751" s="239"/>
      <c r="E1751" s="175"/>
      <c r="F1751" s="175"/>
      <c r="G1751" s="175"/>
      <c r="H1751" s="192"/>
      <c r="I1751" s="174"/>
      <c r="J1751" s="174"/>
      <c r="K1751" s="174"/>
      <c r="L1751" s="174"/>
      <c r="M1751" s="174"/>
      <c r="N1751" s="174"/>
      <c r="O1751" s="174"/>
      <c r="P1751" s="174"/>
      <c r="Q1751" s="108"/>
      <c r="R1751" s="82"/>
      <c r="S1751" s="82"/>
      <c r="T1751" s="82"/>
    </row>
    <row r="1752" spans="1:20" s="148" customFormat="1" ht="24.75" customHeight="1">
      <c r="A1752" s="59"/>
      <c r="B1752" s="59"/>
      <c r="C1752" s="75"/>
      <c r="D1752" s="239"/>
      <c r="E1752" s="175"/>
      <c r="F1752" s="175"/>
      <c r="G1752" s="175"/>
      <c r="H1752" s="192"/>
      <c r="I1752" s="174"/>
      <c r="J1752" s="174"/>
      <c r="K1752" s="174"/>
      <c r="L1752" s="174"/>
      <c r="M1752" s="174"/>
      <c r="N1752" s="174"/>
      <c r="O1752" s="174"/>
      <c r="P1752" s="174"/>
      <c r="Q1752" s="108"/>
      <c r="R1752" s="82"/>
      <c r="S1752" s="82"/>
      <c r="T1752" s="82"/>
    </row>
    <row r="1753" spans="1:20" s="148" customFormat="1" ht="24.75" customHeight="1">
      <c r="A1753" s="59"/>
      <c r="B1753" s="59"/>
      <c r="C1753" s="75"/>
      <c r="D1753" s="239"/>
      <c r="E1753" s="175"/>
      <c r="F1753" s="175"/>
      <c r="G1753" s="175"/>
      <c r="H1753" s="192"/>
      <c r="I1753" s="174"/>
      <c r="J1753" s="174"/>
      <c r="K1753" s="174"/>
      <c r="L1753" s="174"/>
      <c r="M1753" s="174"/>
      <c r="N1753" s="174"/>
      <c r="O1753" s="174"/>
      <c r="P1753" s="174"/>
      <c r="Q1753" s="108"/>
      <c r="R1753" s="82"/>
      <c r="S1753" s="82"/>
      <c r="T1753" s="82"/>
    </row>
    <row r="1754" spans="1:20" s="148" customFormat="1" ht="24.75" customHeight="1">
      <c r="A1754" s="59"/>
      <c r="B1754" s="59"/>
      <c r="C1754" s="75"/>
      <c r="D1754" s="239"/>
      <c r="E1754" s="175"/>
      <c r="F1754" s="175"/>
      <c r="G1754" s="175"/>
      <c r="H1754" s="192"/>
      <c r="I1754" s="174"/>
      <c r="J1754" s="174"/>
      <c r="K1754" s="174"/>
      <c r="L1754" s="174"/>
      <c r="M1754" s="174"/>
      <c r="N1754" s="174"/>
      <c r="O1754" s="174"/>
      <c r="P1754" s="174"/>
      <c r="Q1754" s="108"/>
      <c r="R1754" s="82"/>
      <c r="S1754" s="82"/>
      <c r="T1754" s="82"/>
    </row>
    <row r="1755" spans="1:20" s="148" customFormat="1" ht="24.75" customHeight="1">
      <c r="A1755" s="59"/>
      <c r="B1755" s="59"/>
      <c r="C1755" s="75"/>
      <c r="D1755" s="239"/>
      <c r="E1755" s="175"/>
      <c r="F1755" s="175"/>
      <c r="G1755" s="175"/>
      <c r="H1755" s="192"/>
      <c r="I1755" s="174"/>
      <c r="J1755" s="174"/>
      <c r="K1755" s="174"/>
      <c r="L1755" s="174"/>
      <c r="M1755" s="174"/>
      <c r="N1755" s="174"/>
      <c r="O1755" s="174"/>
      <c r="P1755" s="174"/>
      <c r="Q1755" s="108"/>
      <c r="R1755" s="82"/>
      <c r="S1755" s="82"/>
      <c r="T1755" s="82"/>
    </row>
    <row r="1756" spans="1:20" s="148" customFormat="1" ht="24.75" customHeight="1">
      <c r="A1756" s="59"/>
      <c r="B1756" s="59"/>
      <c r="C1756" s="75"/>
      <c r="D1756" s="239"/>
      <c r="E1756" s="175"/>
      <c r="F1756" s="175"/>
      <c r="G1756" s="175"/>
      <c r="H1756" s="192"/>
      <c r="I1756" s="174"/>
      <c r="J1756" s="174"/>
      <c r="K1756" s="174"/>
      <c r="L1756" s="174"/>
      <c r="M1756" s="174"/>
      <c r="N1756" s="174"/>
      <c r="O1756" s="174"/>
      <c r="P1756" s="174"/>
      <c r="Q1756" s="108"/>
      <c r="R1756" s="82"/>
      <c r="S1756" s="82"/>
      <c r="T1756" s="82"/>
    </row>
    <row r="1757" spans="1:20" s="148" customFormat="1" ht="24.75" customHeight="1">
      <c r="A1757" s="59"/>
      <c r="B1757" s="59"/>
      <c r="C1757" s="75"/>
      <c r="D1757" s="239"/>
      <c r="E1757" s="175"/>
      <c r="F1757" s="175"/>
      <c r="G1757" s="175"/>
      <c r="H1757" s="192"/>
      <c r="I1757" s="174"/>
      <c r="J1757" s="174"/>
      <c r="K1757" s="174"/>
      <c r="L1757" s="174"/>
      <c r="M1757" s="174"/>
      <c r="N1757" s="174"/>
      <c r="O1757" s="174"/>
      <c r="P1757" s="174"/>
      <c r="Q1757" s="108"/>
      <c r="R1757" s="82"/>
      <c r="S1757" s="82"/>
      <c r="T1757" s="82"/>
    </row>
    <row r="1758" spans="1:20" s="148" customFormat="1" ht="24.75" customHeight="1">
      <c r="A1758" s="59"/>
      <c r="B1758" s="59"/>
      <c r="C1758" s="75"/>
      <c r="D1758" s="239"/>
      <c r="E1758" s="175"/>
      <c r="F1758" s="175"/>
      <c r="G1758" s="175"/>
      <c r="H1758" s="192"/>
      <c r="I1758" s="174"/>
      <c r="J1758" s="174"/>
      <c r="K1758" s="174"/>
      <c r="L1758" s="174"/>
      <c r="M1758" s="174"/>
      <c r="N1758" s="174"/>
      <c r="O1758" s="174"/>
      <c r="P1758" s="174"/>
      <c r="Q1758" s="108"/>
      <c r="R1758" s="82"/>
      <c r="S1758" s="82"/>
      <c r="T1758" s="82"/>
    </row>
    <row r="1759" spans="1:42" s="148" customFormat="1" ht="24.75" customHeight="1">
      <c r="A1759" s="59"/>
      <c r="B1759" s="59"/>
      <c r="C1759" s="75"/>
      <c r="D1759" s="239"/>
      <c r="E1759" s="175"/>
      <c r="F1759" s="175"/>
      <c r="G1759" s="175"/>
      <c r="H1759" s="192"/>
      <c r="I1759" s="174"/>
      <c r="J1759" s="174"/>
      <c r="K1759" s="174"/>
      <c r="L1759" s="174"/>
      <c r="M1759" s="174"/>
      <c r="N1759" s="174"/>
      <c r="O1759" s="174"/>
      <c r="P1759" s="174"/>
      <c r="Q1759" s="108"/>
      <c r="R1759" s="82"/>
      <c r="S1759" s="82"/>
      <c r="T1759" s="82"/>
      <c r="AI1759" s="181"/>
      <c r="AJ1759" s="181"/>
      <c r="AK1759" s="181"/>
      <c r="AL1759" s="181"/>
      <c r="AM1759" s="181"/>
      <c r="AN1759" s="181"/>
      <c r="AO1759" s="181"/>
      <c r="AP1759" s="181"/>
    </row>
    <row r="1760" spans="1:20" s="148" customFormat="1" ht="24.75" customHeight="1">
      <c r="A1760" s="59"/>
      <c r="B1760" s="59"/>
      <c r="C1760" s="75"/>
      <c r="D1760" s="239"/>
      <c r="E1760" s="175"/>
      <c r="F1760" s="175"/>
      <c r="G1760" s="175"/>
      <c r="H1760" s="192"/>
      <c r="I1760" s="174"/>
      <c r="J1760" s="174"/>
      <c r="K1760" s="174"/>
      <c r="L1760" s="174"/>
      <c r="M1760" s="174"/>
      <c r="N1760" s="174"/>
      <c r="O1760" s="174"/>
      <c r="P1760" s="174"/>
      <c r="Q1760" s="108"/>
      <c r="R1760" s="82"/>
      <c r="S1760" s="82"/>
      <c r="T1760" s="82"/>
    </row>
    <row r="1761" spans="1:20" s="148" customFormat="1" ht="24.75" customHeight="1">
      <c r="A1761" s="59"/>
      <c r="B1761" s="59"/>
      <c r="C1761" s="75"/>
      <c r="D1761" s="239"/>
      <c r="E1761" s="175"/>
      <c r="F1761" s="175"/>
      <c r="G1761" s="175"/>
      <c r="H1761" s="192"/>
      <c r="I1761" s="174"/>
      <c r="J1761" s="174"/>
      <c r="K1761" s="174"/>
      <c r="L1761" s="174"/>
      <c r="M1761" s="174"/>
      <c r="N1761" s="174"/>
      <c r="O1761" s="174"/>
      <c r="P1761" s="174"/>
      <c r="Q1761" s="108"/>
      <c r="R1761" s="82"/>
      <c r="S1761" s="82"/>
      <c r="T1761" s="82"/>
    </row>
    <row r="1762" spans="1:20" s="148" customFormat="1" ht="24.75" customHeight="1">
      <c r="A1762" s="59"/>
      <c r="B1762" s="59"/>
      <c r="C1762" s="75"/>
      <c r="D1762" s="239"/>
      <c r="E1762" s="175"/>
      <c r="F1762" s="175"/>
      <c r="G1762" s="175"/>
      <c r="H1762" s="192"/>
      <c r="I1762" s="174"/>
      <c r="J1762" s="174"/>
      <c r="K1762" s="174"/>
      <c r="L1762" s="174"/>
      <c r="M1762" s="174"/>
      <c r="N1762" s="174"/>
      <c r="O1762" s="174"/>
      <c r="P1762" s="174"/>
      <c r="Q1762" s="108"/>
      <c r="R1762" s="82"/>
      <c r="S1762" s="82"/>
      <c r="T1762" s="82"/>
    </row>
    <row r="1763" spans="1:20" s="148" customFormat="1" ht="24.75" customHeight="1">
      <c r="A1763" s="59"/>
      <c r="B1763" s="59"/>
      <c r="C1763" s="75"/>
      <c r="D1763" s="239"/>
      <c r="E1763" s="175"/>
      <c r="F1763" s="175"/>
      <c r="G1763" s="175"/>
      <c r="H1763" s="192"/>
      <c r="I1763" s="174"/>
      <c r="J1763" s="174"/>
      <c r="K1763" s="174"/>
      <c r="L1763" s="174"/>
      <c r="M1763" s="174"/>
      <c r="N1763" s="174"/>
      <c r="O1763" s="174"/>
      <c r="P1763" s="174"/>
      <c r="Q1763" s="108"/>
      <c r="R1763" s="82"/>
      <c r="S1763" s="82"/>
      <c r="T1763" s="82"/>
    </row>
    <row r="1764" spans="1:20" s="148" customFormat="1" ht="24.75" customHeight="1">
      <c r="A1764" s="59"/>
      <c r="B1764" s="59"/>
      <c r="C1764" s="75"/>
      <c r="D1764" s="239"/>
      <c r="E1764" s="175"/>
      <c r="F1764" s="175"/>
      <c r="G1764" s="175"/>
      <c r="H1764" s="192"/>
      <c r="I1764" s="174"/>
      <c r="J1764" s="174"/>
      <c r="K1764" s="174"/>
      <c r="L1764" s="174"/>
      <c r="M1764" s="174"/>
      <c r="N1764" s="174"/>
      <c r="O1764" s="174"/>
      <c r="P1764" s="174"/>
      <c r="Q1764" s="108"/>
      <c r="R1764" s="82"/>
      <c r="S1764" s="82"/>
      <c r="T1764" s="82"/>
    </row>
    <row r="1765" spans="1:20" s="148" customFormat="1" ht="24.75" customHeight="1">
      <c r="A1765" s="59"/>
      <c r="B1765" s="59"/>
      <c r="C1765" s="75"/>
      <c r="D1765" s="239"/>
      <c r="E1765" s="175"/>
      <c r="F1765" s="175"/>
      <c r="G1765" s="175"/>
      <c r="H1765" s="192"/>
      <c r="I1765" s="174"/>
      <c r="J1765" s="174"/>
      <c r="K1765" s="174"/>
      <c r="L1765" s="174"/>
      <c r="M1765" s="174"/>
      <c r="N1765" s="174"/>
      <c r="O1765" s="174"/>
      <c r="P1765" s="174"/>
      <c r="Q1765" s="108"/>
      <c r="R1765" s="82"/>
      <c r="S1765" s="82"/>
      <c r="T1765" s="82"/>
    </row>
    <row r="1766" spans="1:20" s="148" customFormat="1" ht="24.75" customHeight="1">
      <c r="A1766" s="59"/>
      <c r="B1766" s="59"/>
      <c r="C1766" s="75"/>
      <c r="D1766" s="239"/>
      <c r="E1766" s="175"/>
      <c r="F1766" s="175"/>
      <c r="G1766" s="175"/>
      <c r="H1766" s="192"/>
      <c r="I1766" s="174"/>
      <c r="J1766" s="174"/>
      <c r="K1766" s="174"/>
      <c r="L1766" s="174"/>
      <c r="M1766" s="174"/>
      <c r="N1766" s="174"/>
      <c r="O1766" s="174"/>
      <c r="P1766" s="174"/>
      <c r="Q1766" s="108"/>
      <c r="R1766" s="82"/>
      <c r="S1766" s="82"/>
      <c r="T1766" s="82"/>
    </row>
    <row r="1767" spans="1:20" s="148" customFormat="1" ht="24.75" customHeight="1">
      <c r="A1767" s="59"/>
      <c r="B1767" s="59"/>
      <c r="C1767" s="75"/>
      <c r="D1767" s="239"/>
      <c r="E1767" s="175"/>
      <c r="F1767" s="175"/>
      <c r="G1767" s="175"/>
      <c r="H1767" s="192"/>
      <c r="I1767" s="174"/>
      <c r="J1767" s="174"/>
      <c r="K1767" s="174"/>
      <c r="L1767" s="174"/>
      <c r="M1767" s="174"/>
      <c r="N1767" s="174"/>
      <c r="O1767" s="174"/>
      <c r="P1767" s="174"/>
      <c r="Q1767" s="108"/>
      <c r="R1767" s="82"/>
      <c r="S1767" s="82"/>
      <c r="T1767" s="82"/>
    </row>
    <row r="1768" spans="1:20" s="148" customFormat="1" ht="24.75" customHeight="1">
      <c r="A1768" s="59"/>
      <c r="B1768" s="59"/>
      <c r="C1768" s="75"/>
      <c r="D1768" s="239"/>
      <c r="E1768" s="175"/>
      <c r="F1768" s="175"/>
      <c r="G1768" s="175"/>
      <c r="H1768" s="192"/>
      <c r="I1768" s="174"/>
      <c r="J1768" s="174"/>
      <c r="K1768" s="174"/>
      <c r="L1768" s="174"/>
      <c r="M1768" s="174"/>
      <c r="N1768" s="174"/>
      <c r="O1768" s="174"/>
      <c r="P1768" s="174"/>
      <c r="Q1768" s="108"/>
      <c r="R1768" s="82"/>
      <c r="S1768" s="82"/>
      <c r="T1768" s="82"/>
    </row>
    <row r="1769" spans="1:20" s="148" customFormat="1" ht="24.75" customHeight="1">
      <c r="A1769" s="59"/>
      <c r="B1769" s="59"/>
      <c r="C1769" s="75"/>
      <c r="D1769" s="239"/>
      <c r="E1769" s="175"/>
      <c r="F1769" s="175"/>
      <c r="G1769" s="175"/>
      <c r="H1769" s="192"/>
      <c r="I1769" s="174"/>
      <c r="J1769" s="174"/>
      <c r="K1769" s="174"/>
      <c r="L1769" s="174"/>
      <c r="M1769" s="174"/>
      <c r="N1769" s="174"/>
      <c r="O1769" s="174"/>
      <c r="P1769" s="174"/>
      <c r="Q1769" s="108"/>
      <c r="R1769" s="82"/>
      <c r="S1769" s="82"/>
      <c r="T1769" s="82"/>
    </row>
    <row r="1770" spans="1:20" s="148" customFormat="1" ht="24.75" customHeight="1">
      <c r="A1770" s="59"/>
      <c r="B1770" s="59"/>
      <c r="C1770" s="75"/>
      <c r="D1770" s="239"/>
      <c r="E1770" s="175"/>
      <c r="F1770" s="175"/>
      <c r="G1770" s="175"/>
      <c r="H1770" s="192"/>
      <c r="I1770" s="174"/>
      <c r="J1770" s="174"/>
      <c r="K1770" s="174"/>
      <c r="L1770" s="174"/>
      <c r="M1770" s="174"/>
      <c r="N1770" s="174"/>
      <c r="O1770" s="174"/>
      <c r="P1770" s="174"/>
      <c r="Q1770" s="108"/>
      <c r="R1770" s="82"/>
      <c r="S1770" s="82"/>
      <c r="T1770" s="82"/>
    </row>
    <row r="1771" spans="1:20" s="148" customFormat="1" ht="24.75" customHeight="1">
      <c r="A1771" s="59"/>
      <c r="B1771" s="59"/>
      <c r="C1771" s="75"/>
      <c r="D1771" s="239"/>
      <c r="E1771" s="175"/>
      <c r="F1771" s="175"/>
      <c r="G1771" s="175"/>
      <c r="H1771" s="192"/>
      <c r="I1771" s="174"/>
      <c r="J1771" s="174"/>
      <c r="K1771" s="174"/>
      <c r="L1771" s="174"/>
      <c r="M1771" s="174"/>
      <c r="N1771" s="174"/>
      <c r="O1771" s="174"/>
      <c r="P1771" s="174"/>
      <c r="Q1771" s="108"/>
      <c r="R1771" s="82"/>
      <c r="S1771" s="82"/>
      <c r="T1771" s="82"/>
    </row>
    <row r="1772" spans="1:20" s="148" customFormat="1" ht="24.75" customHeight="1">
      <c r="A1772" s="59"/>
      <c r="B1772" s="59"/>
      <c r="C1772" s="75"/>
      <c r="D1772" s="239"/>
      <c r="E1772" s="175"/>
      <c r="F1772" s="175"/>
      <c r="G1772" s="175"/>
      <c r="H1772" s="192"/>
      <c r="I1772" s="174"/>
      <c r="J1772" s="174"/>
      <c r="K1772" s="174"/>
      <c r="L1772" s="174"/>
      <c r="M1772" s="174"/>
      <c r="N1772" s="174"/>
      <c r="O1772" s="174"/>
      <c r="P1772" s="174"/>
      <c r="Q1772" s="108"/>
      <c r="R1772" s="82"/>
      <c r="S1772" s="82"/>
      <c r="T1772" s="82"/>
    </row>
    <row r="1773" spans="1:20" s="148" customFormat="1" ht="24.75" customHeight="1">
      <c r="A1773" s="59"/>
      <c r="B1773" s="59"/>
      <c r="C1773" s="75"/>
      <c r="D1773" s="239"/>
      <c r="E1773" s="175"/>
      <c r="F1773" s="175"/>
      <c r="G1773" s="175"/>
      <c r="H1773" s="192"/>
      <c r="I1773" s="174"/>
      <c r="J1773" s="174"/>
      <c r="K1773" s="174"/>
      <c r="L1773" s="174"/>
      <c r="M1773" s="174"/>
      <c r="N1773" s="174"/>
      <c r="O1773" s="174"/>
      <c r="P1773" s="174"/>
      <c r="Q1773" s="108"/>
      <c r="R1773" s="82"/>
      <c r="S1773" s="82"/>
      <c r="T1773" s="82"/>
    </row>
    <row r="1774" spans="1:20" s="148" customFormat="1" ht="24.75" customHeight="1">
      <c r="A1774" s="59"/>
      <c r="B1774" s="59"/>
      <c r="C1774" s="75"/>
      <c r="D1774" s="239"/>
      <c r="E1774" s="175"/>
      <c r="F1774" s="175"/>
      <c r="G1774" s="175"/>
      <c r="H1774" s="192"/>
      <c r="I1774" s="174"/>
      <c r="J1774" s="174"/>
      <c r="K1774" s="174"/>
      <c r="L1774" s="174"/>
      <c r="M1774" s="174"/>
      <c r="N1774" s="174"/>
      <c r="O1774" s="174"/>
      <c r="P1774" s="174"/>
      <c r="Q1774" s="108"/>
      <c r="R1774" s="82"/>
      <c r="S1774" s="82"/>
      <c r="T1774" s="82"/>
    </row>
    <row r="1775" spans="1:20" s="148" customFormat="1" ht="24.75" customHeight="1">
      <c r="A1775" s="59"/>
      <c r="B1775" s="59"/>
      <c r="C1775" s="75"/>
      <c r="D1775" s="239"/>
      <c r="E1775" s="175"/>
      <c r="F1775" s="175"/>
      <c r="G1775" s="175"/>
      <c r="H1775" s="192"/>
      <c r="I1775" s="174"/>
      <c r="J1775" s="174"/>
      <c r="K1775" s="174"/>
      <c r="L1775" s="174"/>
      <c r="M1775" s="174"/>
      <c r="N1775" s="174"/>
      <c r="O1775" s="174"/>
      <c r="P1775" s="174"/>
      <c r="Q1775" s="108"/>
      <c r="R1775" s="82"/>
      <c r="S1775" s="82"/>
      <c r="T1775" s="82"/>
    </row>
    <row r="1776" spans="1:20" s="148" customFormat="1" ht="24.75" customHeight="1">
      <c r="A1776" s="59"/>
      <c r="B1776" s="59"/>
      <c r="C1776" s="75"/>
      <c r="D1776" s="239"/>
      <c r="E1776" s="175"/>
      <c r="F1776" s="175"/>
      <c r="G1776" s="175"/>
      <c r="H1776" s="192"/>
      <c r="I1776" s="174"/>
      <c r="J1776" s="174"/>
      <c r="K1776" s="174"/>
      <c r="L1776" s="174"/>
      <c r="M1776" s="174"/>
      <c r="N1776" s="174"/>
      <c r="O1776" s="174"/>
      <c r="P1776" s="174"/>
      <c r="Q1776" s="108"/>
      <c r="R1776" s="82"/>
      <c r="S1776" s="82"/>
      <c r="T1776" s="82"/>
    </row>
    <row r="1777" spans="1:20" s="148" customFormat="1" ht="24.75" customHeight="1">
      <c r="A1777" s="59"/>
      <c r="B1777" s="59"/>
      <c r="C1777" s="75"/>
      <c r="D1777" s="239"/>
      <c r="E1777" s="175"/>
      <c r="F1777" s="175"/>
      <c r="G1777" s="175"/>
      <c r="H1777" s="192"/>
      <c r="I1777" s="174"/>
      <c r="J1777" s="174"/>
      <c r="K1777" s="174"/>
      <c r="L1777" s="174"/>
      <c r="M1777" s="174"/>
      <c r="N1777" s="174"/>
      <c r="O1777" s="174"/>
      <c r="P1777" s="174"/>
      <c r="Q1777" s="108"/>
      <c r="R1777" s="82"/>
      <c r="S1777" s="82"/>
      <c r="T1777" s="82"/>
    </row>
    <row r="1778" spans="1:20" s="148" customFormat="1" ht="24.75" customHeight="1">
      <c r="A1778" s="59"/>
      <c r="B1778" s="59"/>
      <c r="C1778" s="75"/>
      <c r="D1778" s="239"/>
      <c r="E1778" s="175"/>
      <c r="F1778" s="175"/>
      <c r="G1778" s="175"/>
      <c r="H1778" s="192"/>
      <c r="I1778" s="174"/>
      <c r="J1778" s="174"/>
      <c r="K1778" s="174"/>
      <c r="L1778" s="174"/>
      <c r="M1778" s="174"/>
      <c r="N1778" s="174"/>
      <c r="O1778" s="174"/>
      <c r="P1778" s="174"/>
      <c r="Q1778" s="108"/>
      <c r="R1778" s="82"/>
      <c r="S1778" s="82"/>
      <c r="T1778" s="82"/>
    </row>
    <row r="1779" spans="1:20" s="148" customFormat="1" ht="24.75" customHeight="1">
      <c r="A1779" s="59"/>
      <c r="B1779" s="59"/>
      <c r="C1779" s="75"/>
      <c r="D1779" s="239"/>
      <c r="E1779" s="175"/>
      <c r="F1779" s="175"/>
      <c r="G1779" s="175"/>
      <c r="H1779" s="192"/>
      <c r="I1779" s="174"/>
      <c r="J1779" s="174"/>
      <c r="K1779" s="174"/>
      <c r="L1779" s="174"/>
      <c r="M1779" s="174"/>
      <c r="N1779" s="174"/>
      <c r="O1779" s="174"/>
      <c r="P1779" s="174"/>
      <c r="Q1779" s="108"/>
      <c r="R1779" s="82"/>
      <c r="S1779" s="82"/>
      <c r="T1779" s="82"/>
    </row>
    <row r="1780" spans="1:20" s="148" customFormat="1" ht="24.75" customHeight="1">
      <c r="A1780" s="59"/>
      <c r="B1780" s="59"/>
      <c r="C1780" s="75"/>
      <c r="D1780" s="239"/>
      <c r="E1780" s="175"/>
      <c r="F1780" s="175"/>
      <c r="G1780" s="175"/>
      <c r="H1780" s="192"/>
      <c r="I1780" s="174"/>
      <c r="J1780" s="174"/>
      <c r="K1780" s="174"/>
      <c r="L1780" s="174"/>
      <c r="M1780" s="174"/>
      <c r="N1780" s="174"/>
      <c r="O1780" s="174"/>
      <c r="P1780" s="174"/>
      <c r="Q1780" s="108"/>
      <c r="R1780" s="82"/>
      <c r="S1780" s="82"/>
      <c r="T1780" s="82"/>
    </row>
    <row r="1781" spans="1:42" s="181" customFormat="1" ht="24.75" customHeight="1">
      <c r="A1781" s="59"/>
      <c r="B1781" s="59"/>
      <c r="C1781" s="75"/>
      <c r="D1781" s="239"/>
      <c r="E1781" s="175"/>
      <c r="F1781" s="175"/>
      <c r="G1781" s="175"/>
      <c r="H1781" s="192"/>
      <c r="I1781" s="174"/>
      <c r="J1781" s="174"/>
      <c r="K1781" s="174"/>
      <c r="L1781" s="174"/>
      <c r="M1781" s="174"/>
      <c r="N1781" s="174"/>
      <c r="O1781" s="174"/>
      <c r="P1781" s="174"/>
      <c r="Q1781" s="108"/>
      <c r="R1781" s="82"/>
      <c r="S1781" s="82"/>
      <c r="T1781" s="82"/>
      <c r="U1781" s="148"/>
      <c r="V1781" s="148"/>
      <c r="W1781" s="148"/>
      <c r="X1781" s="148"/>
      <c r="Y1781" s="148"/>
      <c r="Z1781" s="148"/>
      <c r="AA1781" s="148"/>
      <c r="AB1781" s="148"/>
      <c r="AC1781" s="148"/>
      <c r="AD1781" s="148"/>
      <c r="AE1781" s="148"/>
      <c r="AF1781" s="148"/>
      <c r="AG1781" s="148"/>
      <c r="AH1781" s="148"/>
      <c r="AI1781" s="148"/>
      <c r="AJ1781" s="148"/>
      <c r="AK1781" s="148"/>
      <c r="AL1781" s="148"/>
      <c r="AM1781" s="148"/>
      <c r="AN1781" s="148"/>
      <c r="AO1781" s="148"/>
      <c r="AP1781" s="148"/>
    </row>
    <row r="1782" spans="1:42" s="181" customFormat="1" ht="24.75" customHeight="1">
      <c r="A1782" s="59"/>
      <c r="B1782" s="59"/>
      <c r="C1782" s="75"/>
      <c r="D1782" s="239"/>
      <c r="E1782" s="175"/>
      <c r="F1782" s="175"/>
      <c r="G1782" s="175"/>
      <c r="H1782" s="192"/>
      <c r="I1782" s="174"/>
      <c r="J1782" s="174"/>
      <c r="K1782" s="174"/>
      <c r="L1782" s="174"/>
      <c r="M1782" s="174"/>
      <c r="N1782" s="174"/>
      <c r="O1782" s="174"/>
      <c r="P1782" s="174"/>
      <c r="Q1782" s="108"/>
      <c r="R1782" s="82"/>
      <c r="S1782" s="82"/>
      <c r="T1782" s="82"/>
      <c r="U1782" s="148"/>
      <c r="V1782" s="148"/>
      <c r="W1782" s="148"/>
      <c r="X1782" s="148"/>
      <c r="Y1782" s="148"/>
      <c r="Z1782" s="148"/>
      <c r="AA1782" s="148"/>
      <c r="AB1782" s="148"/>
      <c r="AC1782" s="148"/>
      <c r="AD1782" s="148"/>
      <c r="AE1782" s="148"/>
      <c r="AF1782" s="148"/>
      <c r="AG1782" s="148"/>
      <c r="AH1782" s="148"/>
      <c r="AI1782" s="148"/>
      <c r="AJ1782" s="148"/>
      <c r="AK1782" s="148"/>
      <c r="AL1782" s="148"/>
      <c r="AM1782" s="148"/>
      <c r="AN1782" s="148"/>
      <c r="AO1782" s="148"/>
      <c r="AP1782" s="148"/>
    </row>
    <row r="1783" spans="1:20" s="148" customFormat="1" ht="24.75" customHeight="1">
      <c r="A1783" s="59"/>
      <c r="B1783" s="59"/>
      <c r="C1783" s="75"/>
      <c r="D1783" s="239"/>
      <c r="E1783" s="175"/>
      <c r="F1783" s="175"/>
      <c r="G1783" s="175"/>
      <c r="H1783" s="192"/>
      <c r="I1783" s="174"/>
      <c r="J1783" s="174"/>
      <c r="K1783" s="174"/>
      <c r="L1783" s="174"/>
      <c r="M1783" s="174"/>
      <c r="N1783" s="174"/>
      <c r="O1783" s="174"/>
      <c r="P1783" s="174"/>
      <c r="Q1783" s="108"/>
      <c r="R1783" s="82"/>
      <c r="S1783" s="82"/>
      <c r="T1783" s="82"/>
    </row>
    <row r="1784" spans="1:20" s="148" customFormat="1" ht="24.75" customHeight="1">
      <c r="A1784" s="59"/>
      <c r="B1784" s="59"/>
      <c r="C1784" s="75"/>
      <c r="D1784" s="239"/>
      <c r="E1784" s="175"/>
      <c r="F1784" s="175"/>
      <c r="G1784" s="175"/>
      <c r="H1784" s="192"/>
      <c r="I1784" s="174"/>
      <c r="J1784" s="174"/>
      <c r="K1784" s="174"/>
      <c r="L1784" s="174"/>
      <c r="M1784" s="174"/>
      <c r="N1784" s="174"/>
      <c r="O1784" s="174"/>
      <c r="P1784" s="174"/>
      <c r="Q1784" s="108"/>
      <c r="R1784" s="82"/>
      <c r="S1784" s="82"/>
      <c r="T1784" s="82"/>
    </row>
    <row r="1785" spans="1:20" s="148" customFormat="1" ht="24.75" customHeight="1">
      <c r="A1785" s="59"/>
      <c r="B1785" s="59"/>
      <c r="C1785" s="75"/>
      <c r="D1785" s="239"/>
      <c r="E1785" s="175"/>
      <c r="F1785" s="175"/>
      <c r="G1785" s="175"/>
      <c r="H1785" s="192"/>
      <c r="I1785" s="174"/>
      <c r="J1785" s="174"/>
      <c r="K1785" s="174"/>
      <c r="L1785" s="174"/>
      <c r="M1785" s="174"/>
      <c r="N1785" s="174"/>
      <c r="O1785" s="174"/>
      <c r="P1785" s="174"/>
      <c r="Q1785" s="108"/>
      <c r="R1785" s="82"/>
      <c r="S1785" s="82"/>
      <c r="T1785" s="82"/>
    </row>
    <row r="1786" spans="1:20" s="148" customFormat="1" ht="24.75" customHeight="1">
      <c r="A1786" s="59"/>
      <c r="B1786" s="59"/>
      <c r="C1786" s="75"/>
      <c r="D1786" s="239"/>
      <c r="E1786" s="175"/>
      <c r="F1786" s="175"/>
      <c r="G1786" s="175"/>
      <c r="H1786" s="192"/>
      <c r="I1786" s="174"/>
      <c r="J1786" s="174"/>
      <c r="K1786" s="174"/>
      <c r="L1786" s="174"/>
      <c r="M1786" s="174"/>
      <c r="N1786" s="174"/>
      <c r="O1786" s="174"/>
      <c r="P1786" s="174"/>
      <c r="Q1786" s="108"/>
      <c r="R1786" s="82"/>
      <c r="S1786" s="82"/>
      <c r="T1786" s="82"/>
    </row>
    <row r="1787" spans="1:20" s="148" customFormat="1" ht="24.75" customHeight="1">
      <c r="A1787" s="59"/>
      <c r="B1787" s="59"/>
      <c r="C1787" s="75"/>
      <c r="D1787" s="239"/>
      <c r="E1787" s="175"/>
      <c r="F1787" s="175"/>
      <c r="G1787" s="175"/>
      <c r="H1787" s="192"/>
      <c r="I1787" s="174"/>
      <c r="J1787" s="174"/>
      <c r="K1787" s="174"/>
      <c r="L1787" s="174"/>
      <c r="M1787" s="174"/>
      <c r="N1787" s="174"/>
      <c r="O1787" s="174"/>
      <c r="P1787" s="174"/>
      <c r="Q1787" s="108"/>
      <c r="R1787" s="82"/>
      <c r="S1787" s="82"/>
      <c r="T1787" s="82"/>
    </row>
    <row r="1788" spans="1:20" s="148" customFormat="1" ht="24.75" customHeight="1">
      <c r="A1788" s="59"/>
      <c r="B1788" s="59"/>
      <c r="C1788" s="75"/>
      <c r="D1788" s="239"/>
      <c r="E1788" s="175"/>
      <c r="F1788" s="175"/>
      <c r="G1788" s="175"/>
      <c r="H1788" s="192"/>
      <c r="I1788" s="174"/>
      <c r="J1788" s="174"/>
      <c r="K1788" s="174"/>
      <c r="L1788" s="174"/>
      <c r="M1788" s="174"/>
      <c r="N1788" s="174"/>
      <c r="O1788" s="174"/>
      <c r="P1788" s="174"/>
      <c r="Q1788" s="108"/>
      <c r="R1788" s="82"/>
      <c r="S1788" s="82"/>
      <c r="T1788" s="82"/>
    </row>
    <row r="1789" spans="1:20" s="148" customFormat="1" ht="24.75" customHeight="1">
      <c r="A1789" s="59"/>
      <c r="B1789" s="59"/>
      <c r="C1789" s="75"/>
      <c r="D1789" s="239"/>
      <c r="E1789" s="175"/>
      <c r="F1789" s="175"/>
      <c r="G1789" s="175"/>
      <c r="H1789" s="192"/>
      <c r="I1789" s="174"/>
      <c r="J1789" s="174"/>
      <c r="K1789" s="174"/>
      <c r="L1789" s="174"/>
      <c r="M1789" s="174"/>
      <c r="N1789" s="174"/>
      <c r="O1789" s="174"/>
      <c r="P1789" s="174"/>
      <c r="Q1789" s="108"/>
      <c r="R1789" s="82"/>
      <c r="S1789" s="82"/>
      <c r="T1789" s="82"/>
    </row>
    <row r="1790" spans="1:42" s="148" customFormat="1" ht="24.75" customHeight="1">
      <c r="A1790" s="59"/>
      <c r="B1790" s="59"/>
      <c r="C1790" s="75"/>
      <c r="D1790" s="239"/>
      <c r="E1790" s="175"/>
      <c r="F1790" s="175"/>
      <c r="G1790" s="175"/>
      <c r="H1790" s="192"/>
      <c r="I1790" s="174"/>
      <c r="J1790" s="174"/>
      <c r="K1790" s="174"/>
      <c r="L1790" s="174"/>
      <c r="M1790" s="174"/>
      <c r="N1790" s="174"/>
      <c r="O1790" s="174"/>
      <c r="P1790" s="174"/>
      <c r="Q1790" s="108"/>
      <c r="R1790" s="82"/>
      <c r="S1790" s="82"/>
      <c r="T1790" s="82"/>
      <c r="AI1790" s="181"/>
      <c r="AJ1790" s="181"/>
      <c r="AK1790" s="181"/>
      <c r="AL1790" s="181"/>
      <c r="AM1790" s="181"/>
      <c r="AN1790" s="181"/>
      <c r="AO1790" s="181"/>
      <c r="AP1790" s="181"/>
    </row>
    <row r="1791" spans="1:42" s="148" customFormat="1" ht="24.75" customHeight="1">
      <c r="A1791" s="59"/>
      <c r="B1791" s="59"/>
      <c r="C1791" s="75"/>
      <c r="D1791" s="239"/>
      <c r="E1791" s="175"/>
      <c r="F1791" s="175"/>
      <c r="G1791" s="175"/>
      <c r="H1791" s="192"/>
      <c r="I1791" s="174"/>
      <c r="J1791" s="174"/>
      <c r="K1791" s="174"/>
      <c r="L1791" s="174"/>
      <c r="M1791" s="174"/>
      <c r="N1791" s="174"/>
      <c r="O1791" s="174"/>
      <c r="P1791" s="174"/>
      <c r="Q1791" s="108"/>
      <c r="R1791" s="82"/>
      <c r="S1791" s="82"/>
      <c r="T1791" s="82"/>
      <c r="AI1791" s="181"/>
      <c r="AJ1791" s="181"/>
      <c r="AK1791" s="181"/>
      <c r="AL1791" s="181"/>
      <c r="AM1791" s="181"/>
      <c r="AN1791" s="181"/>
      <c r="AO1791" s="181"/>
      <c r="AP1791" s="181"/>
    </row>
    <row r="1792" spans="1:20" s="148" customFormat="1" ht="24.75" customHeight="1">
      <c r="A1792" s="59"/>
      <c r="B1792" s="59"/>
      <c r="C1792" s="75"/>
      <c r="D1792" s="239"/>
      <c r="E1792" s="175"/>
      <c r="F1792" s="175"/>
      <c r="G1792" s="175"/>
      <c r="H1792" s="192"/>
      <c r="I1792" s="174"/>
      <c r="J1792" s="174"/>
      <c r="K1792" s="174"/>
      <c r="L1792" s="174"/>
      <c r="M1792" s="174"/>
      <c r="N1792" s="174"/>
      <c r="O1792" s="174"/>
      <c r="P1792" s="174"/>
      <c r="Q1792" s="108"/>
      <c r="R1792" s="82"/>
      <c r="S1792" s="82"/>
      <c r="T1792" s="82"/>
    </row>
    <row r="1793" spans="1:20" s="148" customFormat="1" ht="24.75" customHeight="1">
      <c r="A1793" s="59"/>
      <c r="B1793" s="59"/>
      <c r="C1793" s="75"/>
      <c r="D1793" s="239"/>
      <c r="E1793" s="175"/>
      <c r="F1793" s="175"/>
      <c r="G1793" s="175"/>
      <c r="H1793" s="192"/>
      <c r="I1793" s="174"/>
      <c r="J1793" s="174"/>
      <c r="K1793" s="174"/>
      <c r="L1793" s="174"/>
      <c r="M1793" s="174"/>
      <c r="N1793" s="174"/>
      <c r="O1793" s="174"/>
      <c r="P1793" s="174"/>
      <c r="Q1793" s="108"/>
      <c r="R1793" s="82"/>
      <c r="S1793" s="82"/>
      <c r="T1793" s="82"/>
    </row>
    <row r="1794" spans="1:20" s="148" customFormat="1" ht="24.75" customHeight="1">
      <c r="A1794" s="59"/>
      <c r="B1794" s="59"/>
      <c r="C1794" s="75"/>
      <c r="D1794" s="239"/>
      <c r="E1794" s="175"/>
      <c r="F1794" s="175"/>
      <c r="G1794" s="175"/>
      <c r="H1794" s="192"/>
      <c r="I1794" s="174"/>
      <c r="J1794" s="174"/>
      <c r="K1794" s="174"/>
      <c r="L1794" s="174"/>
      <c r="M1794" s="174"/>
      <c r="N1794" s="174"/>
      <c r="O1794" s="174"/>
      <c r="P1794" s="174"/>
      <c r="Q1794" s="108"/>
      <c r="R1794" s="82"/>
      <c r="S1794" s="82"/>
      <c r="T1794" s="82"/>
    </row>
    <row r="1795" spans="1:20" s="148" customFormat="1" ht="24.75" customHeight="1">
      <c r="A1795" s="59"/>
      <c r="B1795" s="59"/>
      <c r="C1795" s="75"/>
      <c r="D1795" s="239"/>
      <c r="E1795" s="175"/>
      <c r="F1795" s="175"/>
      <c r="G1795" s="175"/>
      <c r="H1795" s="192"/>
      <c r="I1795" s="174"/>
      <c r="J1795" s="174"/>
      <c r="K1795" s="174"/>
      <c r="L1795" s="174"/>
      <c r="M1795" s="174"/>
      <c r="N1795" s="174"/>
      <c r="O1795" s="174"/>
      <c r="P1795" s="174"/>
      <c r="Q1795" s="108"/>
      <c r="R1795" s="82"/>
      <c r="S1795" s="82"/>
      <c r="T1795" s="82"/>
    </row>
    <row r="1796" spans="1:20" s="148" customFormat="1" ht="24.75" customHeight="1">
      <c r="A1796" s="59"/>
      <c r="B1796" s="59"/>
      <c r="C1796" s="75"/>
      <c r="D1796" s="239"/>
      <c r="E1796" s="175"/>
      <c r="F1796" s="175"/>
      <c r="G1796" s="175"/>
      <c r="H1796" s="192"/>
      <c r="I1796" s="174"/>
      <c r="J1796" s="174"/>
      <c r="K1796" s="174"/>
      <c r="L1796" s="174"/>
      <c r="M1796" s="174"/>
      <c r="N1796" s="174"/>
      <c r="O1796" s="174"/>
      <c r="P1796" s="174"/>
      <c r="Q1796" s="108"/>
      <c r="R1796" s="82"/>
      <c r="S1796" s="82"/>
      <c r="T1796" s="82"/>
    </row>
    <row r="1797" spans="1:20" s="148" customFormat="1" ht="24.75" customHeight="1">
      <c r="A1797" s="59"/>
      <c r="B1797" s="59"/>
      <c r="C1797" s="75"/>
      <c r="D1797" s="239"/>
      <c r="E1797" s="175"/>
      <c r="F1797" s="175"/>
      <c r="G1797" s="175"/>
      <c r="H1797" s="192"/>
      <c r="I1797" s="174"/>
      <c r="J1797" s="174"/>
      <c r="K1797" s="174"/>
      <c r="L1797" s="174"/>
      <c r="M1797" s="174"/>
      <c r="N1797" s="174"/>
      <c r="O1797" s="174"/>
      <c r="P1797" s="174"/>
      <c r="Q1797" s="108"/>
      <c r="R1797" s="82"/>
      <c r="S1797" s="82"/>
      <c r="T1797" s="82"/>
    </row>
    <row r="1798" spans="1:20" s="148" customFormat="1" ht="24.75" customHeight="1">
      <c r="A1798" s="59"/>
      <c r="B1798" s="59"/>
      <c r="C1798" s="75"/>
      <c r="D1798" s="239"/>
      <c r="E1798" s="175"/>
      <c r="F1798" s="175"/>
      <c r="G1798" s="175"/>
      <c r="H1798" s="192"/>
      <c r="I1798" s="174"/>
      <c r="J1798" s="174"/>
      <c r="K1798" s="174"/>
      <c r="L1798" s="174"/>
      <c r="M1798" s="174"/>
      <c r="N1798" s="174"/>
      <c r="O1798" s="174"/>
      <c r="P1798" s="174"/>
      <c r="Q1798" s="108"/>
      <c r="R1798" s="82"/>
      <c r="S1798" s="82"/>
      <c r="T1798" s="82"/>
    </row>
    <row r="1799" spans="1:20" s="148" customFormat="1" ht="24.75" customHeight="1">
      <c r="A1799" s="59"/>
      <c r="B1799" s="59"/>
      <c r="C1799" s="75"/>
      <c r="D1799" s="239"/>
      <c r="E1799" s="175"/>
      <c r="F1799" s="175"/>
      <c r="G1799" s="175"/>
      <c r="H1799" s="192"/>
      <c r="I1799" s="174"/>
      <c r="J1799" s="174"/>
      <c r="K1799" s="174"/>
      <c r="L1799" s="174"/>
      <c r="M1799" s="174"/>
      <c r="N1799" s="174"/>
      <c r="O1799" s="174"/>
      <c r="P1799" s="174"/>
      <c r="Q1799" s="108"/>
      <c r="R1799" s="82"/>
      <c r="S1799" s="82"/>
      <c r="T1799" s="82"/>
    </row>
    <row r="1800" spans="1:34" s="181" customFormat="1" ht="24.75" customHeight="1">
      <c r="A1800" s="59"/>
      <c r="B1800" s="59"/>
      <c r="C1800" s="75"/>
      <c r="D1800" s="239"/>
      <c r="E1800" s="175"/>
      <c r="F1800" s="175"/>
      <c r="G1800" s="175"/>
      <c r="H1800" s="192"/>
      <c r="I1800" s="174"/>
      <c r="J1800" s="174"/>
      <c r="K1800" s="174"/>
      <c r="L1800" s="174"/>
      <c r="M1800" s="174"/>
      <c r="N1800" s="174"/>
      <c r="O1800" s="174"/>
      <c r="P1800" s="174"/>
      <c r="Q1800" s="108"/>
      <c r="R1800" s="82"/>
      <c r="S1800" s="82"/>
      <c r="T1800" s="82"/>
      <c r="U1800" s="148"/>
      <c r="V1800" s="148"/>
      <c r="W1800" s="148"/>
      <c r="X1800" s="148"/>
      <c r="Y1800" s="148"/>
      <c r="Z1800" s="148"/>
      <c r="AA1800" s="148"/>
      <c r="AB1800" s="148"/>
      <c r="AC1800" s="148"/>
      <c r="AD1800" s="148"/>
      <c r="AE1800" s="148"/>
      <c r="AF1800" s="148"/>
      <c r="AG1800" s="148"/>
      <c r="AH1800" s="148"/>
    </row>
    <row r="1801" spans="1:20" s="148" customFormat="1" ht="24.75" customHeight="1">
      <c r="A1801" s="59"/>
      <c r="B1801" s="59"/>
      <c r="C1801" s="75"/>
      <c r="D1801" s="239"/>
      <c r="E1801" s="175"/>
      <c r="F1801" s="175"/>
      <c r="G1801" s="175"/>
      <c r="H1801" s="192"/>
      <c r="I1801" s="174"/>
      <c r="J1801" s="174"/>
      <c r="K1801" s="174"/>
      <c r="L1801" s="174"/>
      <c r="M1801" s="174"/>
      <c r="N1801" s="174"/>
      <c r="O1801" s="174"/>
      <c r="P1801" s="174"/>
      <c r="Q1801" s="108"/>
      <c r="R1801" s="82"/>
      <c r="S1801" s="82"/>
      <c r="T1801" s="82"/>
    </row>
    <row r="1802" spans="1:20" s="148" customFormat="1" ht="24.75" customHeight="1">
      <c r="A1802" s="59"/>
      <c r="B1802" s="59"/>
      <c r="C1802" s="75"/>
      <c r="D1802" s="239"/>
      <c r="E1802" s="175"/>
      <c r="F1802" s="175"/>
      <c r="G1802" s="175"/>
      <c r="H1802" s="192"/>
      <c r="I1802" s="174"/>
      <c r="J1802" s="174"/>
      <c r="K1802" s="174"/>
      <c r="L1802" s="174"/>
      <c r="M1802" s="174"/>
      <c r="N1802" s="174"/>
      <c r="O1802" s="174"/>
      <c r="P1802" s="174"/>
      <c r="Q1802" s="108"/>
      <c r="R1802" s="82"/>
      <c r="S1802" s="82"/>
      <c r="T1802" s="82"/>
    </row>
    <row r="1803" spans="1:20" s="148" customFormat="1" ht="24.75" customHeight="1">
      <c r="A1803" s="59"/>
      <c r="B1803" s="59"/>
      <c r="C1803" s="75"/>
      <c r="D1803" s="239"/>
      <c r="E1803" s="175"/>
      <c r="F1803" s="175"/>
      <c r="G1803" s="175"/>
      <c r="H1803" s="192"/>
      <c r="I1803" s="174"/>
      <c r="J1803" s="174"/>
      <c r="K1803" s="174"/>
      <c r="L1803" s="174"/>
      <c r="M1803" s="174"/>
      <c r="N1803" s="174"/>
      <c r="O1803" s="174"/>
      <c r="P1803" s="174"/>
      <c r="Q1803" s="108"/>
      <c r="R1803" s="82"/>
      <c r="S1803" s="82"/>
      <c r="T1803" s="82"/>
    </row>
    <row r="1804" spans="1:20" s="148" customFormat="1" ht="24.75" customHeight="1">
      <c r="A1804" s="59"/>
      <c r="B1804" s="59"/>
      <c r="C1804" s="75"/>
      <c r="D1804" s="239"/>
      <c r="E1804" s="175"/>
      <c r="F1804" s="175"/>
      <c r="G1804" s="175"/>
      <c r="H1804" s="192"/>
      <c r="I1804" s="174"/>
      <c r="J1804" s="174"/>
      <c r="K1804" s="174"/>
      <c r="L1804" s="174"/>
      <c r="M1804" s="174"/>
      <c r="N1804" s="174"/>
      <c r="O1804" s="174"/>
      <c r="P1804" s="174"/>
      <c r="Q1804" s="108"/>
      <c r="R1804" s="82"/>
      <c r="S1804" s="82"/>
      <c r="T1804" s="82"/>
    </row>
    <row r="1805" spans="1:29" s="148" customFormat="1" ht="24.75" customHeight="1">
      <c r="A1805" s="59"/>
      <c r="B1805" s="59"/>
      <c r="C1805" s="75"/>
      <c r="D1805" s="239"/>
      <c r="E1805" s="175"/>
      <c r="F1805" s="175"/>
      <c r="G1805" s="175"/>
      <c r="H1805" s="192"/>
      <c r="I1805" s="174"/>
      <c r="J1805" s="174"/>
      <c r="K1805" s="174"/>
      <c r="L1805" s="174"/>
      <c r="M1805" s="174"/>
      <c r="N1805" s="174"/>
      <c r="O1805" s="174"/>
      <c r="P1805" s="174"/>
      <c r="Q1805" s="108"/>
      <c r="R1805" s="82"/>
      <c r="S1805" s="82"/>
      <c r="T1805" s="82"/>
      <c r="U1805" s="181"/>
      <c r="V1805" s="181"/>
      <c r="W1805" s="181"/>
      <c r="X1805" s="181"/>
      <c r="Y1805" s="181"/>
      <c r="Z1805" s="181"/>
      <c r="AA1805" s="181"/>
      <c r="AB1805" s="181"/>
      <c r="AC1805" s="181"/>
    </row>
    <row r="1806" spans="1:20" s="148" customFormat="1" ht="24.75" customHeight="1">
      <c r="A1806" s="59"/>
      <c r="B1806" s="59"/>
      <c r="C1806" s="75"/>
      <c r="D1806" s="239"/>
      <c r="E1806" s="175"/>
      <c r="F1806" s="175"/>
      <c r="G1806" s="175"/>
      <c r="H1806" s="192"/>
      <c r="I1806" s="174"/>
      <c r="J1806" s="174"/>
      <c r="K1806" s="174"/>
      <c r="L1806" s="174"/>
      <c r="M1806" s="174"/>
      <c r="N1806" s="174"/>
      <c r="O1806" s="174"/>
      <c r="P1806" s="174"/>
      <c r="Q1806" s="108"/>
      <c r="R1806" s="82"/>
      <c r="S1806" s="82"/>
      <c r="T1806" s="82"/>
    </row>
    <row r="1807" spans="1:20" s="148" customFormat="1" ht="24.75" customHeight="1">
      <c r="A1807" s="59"/>
      <c r="B1807" s="59"/>
      <c r="C1807" s="75"/>
      <c r="D1807" s="239"/>
      <c r="E1807" s="175"/>
      <c r="F1807" s="175"/>
      <c r="G1807" s="175"/>
      <c r="H1807" s="192"/>
      <c r="I1807" s="174"/>
      <c r="J1807" s="174"/>
      <c r="K1807" s="174"/>
      <c r="L1807" s="174"/>
      <c r="M1807" s="174"/>
      <c r="N1807" s="174"/>
      <c r="O1807" s="174"/>
      <c r="P1807" s="174"/>
      <c r="Q1807" s="108"/>
      <c r="R1807" s="82"/>
      <c r="S1807" s="82"/>
      <c r="T1807" s="82"/>
    </row>
    <row r="1808" spans="1:20" s="148" customFormat="1" ht="24.75" customHeight="1">
      <c r="A1808" s="59"/>
      <c r="B1808" s="59"/>
      <c r="C1808" s="75"/>
      <c r="D1808" s="239"/>
      <c r="E1808" s="175"/>
      <c r="F1808" s="175"/>
      <c r="G1808" s="175"/>
      <c r="H1808" s="192"/>
      <c r="I1808" s="174"/>
      <c r="J1808" s="174"/>
      <c r="K1808" s="174"/>
      <c r="L1808" s="174"/>
      <c r="M1808" s="174"/>
      <c r="N1808" s="174"/>
      <c r="O1808" s="174"/>
      <c r="P1808" s="174"/>
      <c r="Q1808" s="108"/>
      <c r="R1808" s="82"/>
      <c r="S1808" s="82"/>
      <c r="T1808" s="82"/>
    </row>
    <row r="1809" spans="1:20" s="148" customFormat="1" ht="24.75" customHeight="1">
      <c r="A1809" s="59"/>
      <c r="B1809" s="59"/>
      <c r="C1809" s="75"/>
      <c r="D1809" s="239"/>
      <c r="E1809" s="175"/>
      <c r="F1809" s="175"/>
      <c r="G1809" s="175"/>
      <c r="H1809" s="192"/>
      <c r="I1809" s="174"/>
      <c r="J1809" s="174"/>
      <c r="K1809" s="174"/>
      <c r="L1809" s="174"/>
      <c r="M1809" s="174"/>
      <c r="N1809" s="174"/>
      <c r="O1809" s="174"/>
      <c r="P1809" s="174"/>
      <c r="Q1809" s="108"/>
      <c r="R1809" s="82"/>
      <c r="S1809" s="82"/>
      <c r="T1809" s="82"/>
    </row>
    <row r="1810" spans="1:20" s="148" customFormat="1" ht="24.75" customHeight="1">
      <c r="A1810" s="59"/>
      <c r="B1810" s="59"/>
      <c r="C1810" s="75"/>
      <c r="D1810" s="239"/>
      <c r="E1810" s="175"/>
      <c r="F1810" s="175"/>
      <c r="G1810" s="175"/>
      <c r="H1810" s="192"/>
      <c r="I1810" s="174"/>
      <c r="J1810" s="174"/>
      <c r="K1810" s="174"/>
      <c r="L1810" s="174"/>
      <c r="M1810" s="174"/>
      <c r="N1810" s="174"/>
      <c r="O1810" s="174"/>
      <c r="P1810" s="174"/>
      <c r="Q1810" s="108"/>
      <c r="R1810" s="82"/>
      <c r="S1810" s="82"/>
      <c r="T1810" s="82"/>
    </row>
    <row r="1811" spans="1:20" s="148" customFormat="1" ht="24.75" customHeight="1">
      <c r="A1811" s="59"/>
      <c r="B1811" s="59"/>
      <c r="C1811" s="75"/>
      <c r="D1811" s="239"/>
      <c r="E1811" s="175"/>
      <c r="F1811" s="175"/>
      <c r="G1811" s="175"/>
      <c r="H1811" s="192"/>
      <c r="I1811" s="174"/>
      <c r="J1811" s="174"/>
      <c r="K1811" s="174"/>
      <c r="L1811" s="174"/>
      <c r="M1811" s="174"/>
      <c r="N1811" s="174"/>
      <c r="O1811" s="174"/>
      <c r="P1811" s="174"/>
      <c r="Q1811" s="108"/>
      <c r="R1811" s="82"/>
      <c r="S1811" s="82"/>
      <c r="T1811" s="82"/>
    </row>
    <row r="1812" spans="1:20" s="148" customFormat="1" ht="24.75" customHeight="1">
      <c r="A1812" s="59"/>
      <c r="B1812" s="59"/>
      <c r="C1812" s="75"/>
      <c r="D1812" s="239"/>
      <c r="E1812" s="175"/>
      <c r="F1812" s="175"/>
      <c r="G1812" s="175"/>
      <c r="H1812" s="192"/>
      <c r="I1812" s="174"/>
      <c r="J1812" s="174"/>
      <c r="K1812" s="174"/>
      <c r="L1812" s="174"/>
      <c r="M1812" s="174"/>
      <c r="N1812" s="174"/>
      <c r="O1812" s="174"/>
      <c r="P1812" s="174"/>
      <c r="Q1812" s="108"/>
      <c r="R1812" s="82"/>
      <c r="S1812" s="82"/>
      <c r="T1812" s="82"/>
    </row>
    <row r="1813" spans="1:20" s="148" customFormat="1" ht="24.75" customHeight="1">
      <c r="A1813" s="59"/>
      <c r="B1813" s="59"/>
      <c r="C1813" s="75"/>
      <c r="D1813" s="239"/>
      <c r="E1813" s="175"/>
      <c r="F1813" s="175"/>
      <c r="G1813" s="175"/>
      <c r="H1813" s="192"/>
      <c r="I1813" s="174"/>
      <c r="J1813" s="174"/>
      <c r="K1813" s="174"/>
      <c r="L1813" s="174"/>
      <c r="M1813" s="174"/>
      <c r="N1813" s="174"/>
      <c r="O1813" s="174"/>
      <c r="P1813" s="174"/>
      <c r="Q1813" s="108"/>
      <c r="R1813" s="82"/>
      <c r="S1813" s="82"/>
      <c r="T1813" s="82"/>
    </row>
    <row r="1814" spans="1:20" s="148" customFormat="1" ht="24.75" customHeight="1">
      <c r="A1814" s="59"/>
      <c r="B1814" s="59"/>
      <c r="C1814" s="75"/>
      <c r="D1814" s="239"/>
      <c r="E1814" s="175"/>
      <c r="F1814" s="175"/>
      <c r="G1814" s="175"/>
      <c r="H1814" s="192"/>
      <c r="I1814" s="174"/>
      <c r="J1814" s="174"/>
      <c r="K1814" s="174"/>
      <c r="L1814" s="174"/>
      <c r="M1814" s="174"/>
      <c r="N1814" s="174"/>
      <c r="O1814" s="174"/>
      <c r="P1814" s="174"/>
      <c r="Q1814" s="108"/>
      <c r="R1814" s="82"/>
      <c r="S1814" s="82"/>
      <c r="T1814" s="82"/>
    </row>
    <row r="1815" spans="1:20" s="148" customFormat="1" ht="24.75" customHeight="1">
      <c r="A1815" s="59"/>
      <c r="B1815" s="59"/>
      <c r="C1815" s="75"/>
      <c r="D1815" s="239"/>
      <c r="E1815" s="175"/>
      <c r="F1815" s="175"/>
      <c r="G1815" s="175"/>
      <c r="H1815" s="192"/>
      <c r="I1815" s="174"/>
      <c r="J1815" s="174"/>
      <c r="K1815" s="174"/>
      <c r="L1815" s="174"/>
      <c r="M1815" s="174"/>
      <c r="N1815" s="174"/>
      <c r="O1815" s="174"/>
      <c r="P1815" s="174"/>
      <c r="Q1815" s="108"/>
      <c r="R1815" s="82"/>
      <c r="S1815" s="82"/>
      <c r="T1815" s="82"/>
    </row>
    <row r="1816" spans="1:20" s="148" customFormat="1" ht="24.75" customHeight="1">
      <c r="A1816" s="59"/>
      <c r="B1816" s="59"/>
      <c r="C1816" s="75"/>
      <c r="D1816" s="239"/>
      <c r="E1816" s="175"/>
      <c r="F1816" s="175"/>
      <c r="G1816" s="175"/>
      <c r="H1816" s="192"/>
      <c r="I1816" s="174"/>
      <c r="J1816" s="174"/>
      <c r="K1816" s="174"/>
      <c r="L1816" s="174"/>
      <c r="M1816" s="174"/>
      <c r="N1816" s="174"/>
      <c r="O1816" s="174"/>
      <c r="P1816" s="174"/>
      <c r="Q1816" s="108"/>
      <c r="R1816" s="82"/>
      <c r="S1816" s="82"/>
      <c r="T1816" s="82"/>
    </row>
    <row r="1817" spans="1:20" s="148" customFormat="1" ht="24.75" customHeight="1">
      <c r="A1817" s="59"/>
      <c r="B1817" s="59"/>
      <c r="C1817" s="75"/>
      <c r="D1817" s="239"/>
      <c r="E1817" s="175"/>
      <c r="F1817" s="175"/>
      <c r="G1817" s="175"/>
      <c r="H1817" s="192"/>
      <c r="I1817" s="174"/>
      <c r="J1817" s="174"/>
      <c r="K1817" s="174"/>
      <c r="L1817" s="174"/>
      <c r="M1817" s="174"/>
      <c r="N1817" s="174"/>
      <c r="O1817" s="174"/>
      <c r="P1817" s="174"/>
      <c r="Q1817" s="108"/>
      <c r="R1817" s="82"/>
      <c r="S1817" s="82"/>
      <c r="T1817" s="82"/>
    </row>
    <row r="1818" spans="1:34" s="148" customFormat="1" ht="24.75" customHeight="1">
      <c r="A1818" s="59"/>
      <c r="B1818" s="59"/>
      <c r="C1818" s="75"/>
      <c r="D1818" s="239"/>
      <c r="E1818" s="175"/>
      <c r="F1818" s="175"/>
      <c r="G1818" s="175"/>
      <c r="H1818" s="192"/>
      <c r="I1818" s="174"/>
      <c r="J1818" s="174"/>
      <c r="K1818" s="174"/>
      <c r="L1818" s="174"/>
      <c r="M1818" s="174"/>
      <c r="N1818" s="174"/>
      <c r="O1818" s="174"/>
      <c r="P1818" s="174"/>
      <c r="Q1818" s="108"/>
      <c r="R1818" s="82"/>
      <c r="S1818" s="82"/>
      <c r="T1818" s="82"/>
      <c r="AD1818" s="181"/>
      <c r="AE1818" s="181"/>
      <c r="AF1818" s="181"/>
      <c r="AG1818" s="181"/>
      <c r="AH1818" s="181"/>
    </row>
    <row r="1819" spans="1:20" s="148" customFormat="1" ht="24.75" customHeight="1">
      <c r="A1819" s="59"/>
      <c r="B1819" s="59"/>
      <c r="C1819" s="75"/>
      <c r="D1819" s="239"/>
      <c r="E1819" s="175"/>
      <c r="F1819" s="175"/>
      <c r="G1819" s="175"/>
      <c r="H1819" s="192"/>
      <c r="I1819" s="174"/>
      <c r="J1819" s="174"/>
      <c r="K1819" s="174"/>
      <c r="L1819" s="174"/>
      <c r="M1819" s="174"/>
      <c r="N1819" s="174"/>
      <c r="O1819" s="174"/>
      <c r="P1819" s="174"/>
      <c r="Q1819" s="108"/>
      <c r="R1819" s="82"/>
      <c r="S1819" s="82"/>
      <c r="T1819" s="82"/>
    </row>
    <row r="1820" spans="1:20" s="148" customFormat="1" ht="24.75" customHeight="1">
      <c r="A1820" s="59"/>
      <c r="B1820" s="59"/>
      <c r="C1820" s="75"/>
      <c r="D1820" s="239"/>
      <c r="E1820" s="175"/>
      <c r="F1820" s="175"/>
      <c r="G1820" s="175"/>
      <c r="H1820" s="192"/>
      <c r="I1820" s="174"/>
      <c r="J1820" s="174"/>
      <c r="K1820" s="174"/>
      <c r="L1820" s="174"/>
      <c r="M1820" s="174"/>
      <c r="N1820" s="174"/>
      <c r="O1820" s="174"/>
      <c r="P1820" s="174"/>
      <c r="Q1820" s="108"/>
      <c r="R1820" s="82"/>
      <c r="S1820" s="82"/>
      <c r="T1820" s="82"/>
    </row>
    <row r="1821" spans="1:20" s="148" customFormat="1" ht="24.75" customHeight="1">
      <c r="A1821" s="59"/>
      <c r="B1821" s="59"/>
      <c r="C1821" s="75"/>
      <c r="D1821" s="239"/>
      <c r="E1821" s="175"/>
      <c r="F1821" s="175"/>
      <c r="G1821" s="175"/>
      <c r="H1821" s="192"/>
      <c r="I1821" s="174"/>
      <c r="J1821" s="174"/>
      <c r="K1821" s="174"/>
      <c r="L1821" s="174"/>
      <c r="M1821" s="174"/>
      <c r="N1821" s="174"/>
      <c r="O1821" s="174"/>
      <c r="P1821" s="174"/>
      <c r="Q1821" s="108"/>
      <c r="R1821" s="82"/>
      <c r="S1821" s="82"/>
      <c r="T1821" s="82"/>
    </row>
    <row r="1822" spans="1:29" s="148" customFormat="1" ht="24.75" customHeight="1">
      <c r="A1822" s="59"/>
      <c r="B1822" s="59"/>
      <c r="C1822" s="75"/>
      <c r="D1822" s="239"/>
      <c r="E1822" s="175"/>
      <c r="F1822" s="175"/>
      <c r="G1822" s="175"/>
      <c r="H1822" s="192"/>
      <c r="I1822" s="174"/>
      <c r="J1822" s="174"/>
      <c r="K1822" s="174"/>
      <c r="L1822" s="174"/>
      <c r="M1822" s="174"/>
      <c r="N1822" s="174"/>
      <c r="O1822" s="174"/>
      <c r="P1822" s="174"/>
      <c r="Q1822" s="108"/>
      <c r="R1822" s="82"/>
      <c r="S1822" s="82"/>
      <c r="T1822" s="82"/>
      <c r="U1822" s="181"/>
      <c r="V1822" s="181"/>
      <c r="W1822" s="181"/>
      <c r="X1822" s="181"/>
      <c r="Y1822" s="181"/>
      <c r="Z1822" s="181"/>
      <c r="AA1822" s="181"/>
      <c r="AB1822" s="181"/>
      <c r="AC1822" s="181"/>
    </row>
    <row r="1823" spans="1:20" s="148" customFormat="1" ht="24.75" customHeight="1">
      <c r="A1823" s="59"/>
      <c r="B1823" s="59"/>
      <c r="C1823" s="75"/>
      <c r="D1823" s="239"/>
      <c r="E1823" s="175"/>
      <c r="F1823" s="175"/>
      <c r="G1823" s="175"/>
      <c r="H1823" s="192"/>
      <c r="I1823" s="174"/>
      <c r="J1823" s="174"/>
      <c r="K1823" s="174"/>
      <c r="L1823" s="174"/>
      <c r="M1823" s="174"/>
      <c r="N1823" s="174"/>
      <c r="O1823" s="174"/>
      <c r="P1823" s="174"/>
      <c r="Q1823" s="108"/>
      <c r="R1823" s="82"/>
      <c r="S1823" s="82"/>
      <c r="T1823" s="82"/>
    </row>
    <row r="1824" spans="1:20" s="148" customFormat="1" ht="24.75" customHeight="1">
      <c r="A1824" s="59"/>
      <c r="B1824" s="59"/>
      <c r="C1824" s="75"/>
      <c r="D1824" s="239"/>
      <c r="E1824" s="175"/>
      <c r="F1824" s="175"/>
      <c r="G1824" s="175"/>
      <c r="H1824" s="192"/>
      <c r="I1824" s="174"/>
      <c r="J1824" s="174"/>
      <c r="K1824" s="174"/>
      <c r="L1824" s="174"/>
      <c r="M1824" s="174"/>
      <c r="N1824" s="174"/>
      <c r="O1824" s="174"/>
      <c r="P1824" s="174"/>
      <c r="Q1824" s="108"/>
      <c r="R1824" s="82"/>
      <c r="S1824" s="82"/>
      <c r="T1824" s="82"/>
    </row>
    <row r="1825" spans="1:20" s="148" customFormat="1" ht="24.75" customHeight="1">
      <c r="A1825" s="59"/>
      <c r="B1825" s="59"/>
      <c r="C1825" s="75"/>
      <c r="D1825" s="239"/>
      <c r="E1825" s="175"/>
      <c r="F1825" s="175"/>
      <c r="G1825" s="175"/>
      <c r="H1825" s="192"/>
      <c r="I1825" s="174"/>
      <c r="J1825" s="174"/>
      <c r="K1825" s="174"/>
      <c r="L1825" s="174"/>
      <c r="M1825" s="174"/>
      <c r="N1825" s="174"/>
      <c r="O1825" s="174"/>
      <c r="P1825" s="174"/>
      <c r="Q1825" s="108"/>
      <c r="R1825" s="82"/>
      <c r="S1825" s="82"/>
      <c r="T1825" s="82"/>
    </row>
    <row r="1826" spans="1:20" s="148" customFormat="1" ht="24.75" customHeight="1">
      <c r="A1826" s="59"/>
      <c r="B1826" s="59"/>
      <c r="C1826" s="75"/>
      <c r="D1826" s="239"/>
      <c r="E1826" s="175"/>
      <c r="F1826" s="175"/>
      <c r="G1826" s="175"/>
      <c r="H1826" s="192"/>
      <c r="I1826" s="174"/>
      <c r="J1826" s="174"/>
      <c r="K1826" s="174"/>
      <c r="L1826" s="174"/>
      <c r="M1826" s="174"/>
      <c r="N1826" s="174"/>
      <c r="O1826" s="174"/>
      <c r="P1826" s="174"/>
      <c r="Q1826" s="108"/>
      <c r="R1826" s="82"/>
      <c r="S1826" s="82"/>
      <c r="T1826" s="82"/>
    </row>
    <row r="1827" spans="1:20" s="148" customFormat="1" ht="24.75" customHeight="1">
      <c r="A1827" s="59"/>
      <c r="B1827" s="59"/>
      <c r="C1827" s="75"/>
      <c r="D1827" s="239"/>
      <c r="E1827" s="175"/>
      <c r="F1827" s="175"/>
      <c r="G1827" s="175"/>
      <c r="H1827" s="192"/>
      <c r="I1827" s="174"/>
      <c r="J1827" s="174"/>
      <c r="K1827" s="174"/>
      <c r="L1827" s="174"/>
      <c r="M1827" s="174"/>
      <c r="N1827" s="174"/>
      <c r="O1827" s="174"/>
      <c r="P1827" s="174"/>
      <c r="Q1827" s="108"/>
      <c r="R1827" s="82"/>
      <c r="S1827" s="82"/>
      <c r="T1827" s="82"/>
    </row>
    <row r="1828" spans="1:20" s="148" customFormat="1" ht="24.75" customHeight="1">
      <c r="A1828" s="59"/>
      <c r="B1828" s="59"/>
      <c r="C1828" s="75"/>
      <c r="D1828" s="239"/>
      <c r="E1828" s="175"/>
      <c r="F1828" s="175"/>
      <c r="G1828" s="175"/>
      <c r="H1828" s="192"/>
      <c r="I1828" s="174"/>
      <c r="J1828" s="174"/>
      <c r="K1828" s="174"/>
      <c r="L1828" s="174"/>
      <c r="M1828" s="174"/>
      <c r="N1828" s="174"/>
      <c r="O1828" s="174"/>
      <c r="P1828" s="174"/>
      <c r="Q1828" s="108"/>
      <c r="R1828" s="82"/>
      <c r="S1828" s="82"/>
      <c r="T1828" s="82"/>
    </row>
    <row r="1829" spans="3:34" s="59" customFormat="1" ht="24.75" customHeight="1">
      <c r="C1829" s="75"/>
      <c r="D1829" s="239"/>
      <c r="E1829" s="175"/>
      <c r="F1829" s="175"/>
      <c r="G1829" s="175"/>
      <c r="H1829" s="192"/>
      <c r="I1829" s="174"/>
      <c r="J1829" s="174"/>
      <c r="K1829" s="174"/>
      <c r="L1829" s="174"/>
      <c r="M1829" s="174"/>
      <c r="N1829" s="174"/>
      <c r="O1829" s="174"/>
      <c r="P1829" s="174"/>
      <c r="Q1829" s="108"/>
      <c r="R1829" s="82"/>
      <c r="S1829" s="82"/>
      <c r="T1829" s="82"/>
      <c r="U1829" s="148"/>
      <c r="V1829" s="148"/>
      <c r="W1829" s="148"/>
      <c r="X1829" s="148"/>
      <c r="Y1829" s="148"/>
      <c r="Z1829" s="148"/>
      <c r="AA1829" s="148"/>
      <c r="AB1829" s="148"/>
      <c r="AC1829" s="148"/>
      <c r="AD1829" s="148"/>
      <c r="AE1829" s="148"/>
      <c r="AF1829" s="148"/>
      <c r="AG1829" s="148"/>
      <c r="AH1829" s="148"/>
    </row>
    <row r="1830" spans="3:34" s="59" customFormat="1" ht="24.75" customHeight="1">
      <c r="C1830" s="75"/>
      <c r="D1830" s="239"/>
      <c r="E1830" s="175"/>
      <c r="F1830" s="175"/>
      <c r="G1830" s="175"/>
      <c r="H1830" s="192"/>
      <c r="I1830" s="174"/>
      <c r="J1830" s="174"/>
      <c r="K1830" s="174"/>
      <c r="L1830" s="174"/>
      <c r="M1830" s="174"/>
      <c r="N1830" s="174"/>
      <c r="O1830" s="174"/>
      <c r="P1830" s="174"/>
      <c r="Q1830" s="108"/>
      <c r="R1830" s="82"/>
      <c r="S1830" s="82"/>
      <c r="T1830" s="82"/>
      <c r="U1830" s="148"/>
      <c r="V1830" s="148"/>
      <c r="W1830" s="148"/>
      <c r="X1830" s="148"/>
      <c r="Y1830" s="148"/>
      <c r="Z1830" s="148"/>
      <c r="AA1830" s="148"/>
      <c r="AB1830" s="148"/>
      <c r="AC1830" s="148"/>
      <c r="AD1830" s="148"/>
      <c r="AE1830" s="148"/>
      <c r="AF1830" s="148"/>
      <c r="AG1830" s="148"/>
      <c r="AH1830" s="148"/>
    </row>
    <row r="1831" spans="3:34" s="59" customFormat="1" ht="24.75" customHeight="1">
      <c r="C1831" s="75"/>
      <c r="D1831" s="239"/>
      <c r="E1831" s="175"/>
      <c r="F1831" s="175"/>
      <c r="G1831" s="175"/>
      <c r="H1831" s="192"/>
      <c r="I1831" s="174"/>
      <c r="J1831" s="174"/>
      <c r="K1831" s="174"/>
      <c r="L1831" s="174"/>
      <c r="M1831" s="174"/>
      <c r="N1831" s="174"/>
      <c r="O1831" s="174"/>
      <c r="P1831" s="174"/>
      <c r="Q1831" s="108"/>
      <c r="R1831" s="82"/>
      <c r="S1831" s="82"/>
      <c r="T1831" s="82"/>
      <c r="U1831" s="148"/>
      <c r="V1831" s="148"/>
      <c r="W1831" s="148"/>
      <c r="X1831" s="148"/>
      <c r="Y1831" s="148"/>
      <c r="Z1831" s="148"/>
      <c r="AA1831" s="148"/>
      <c r="AB1831" s="148"/>
      <c r="AC1831" s="148"/>
      <c r="AD1831" s="148"/>
      <c r="AE1831" s="148"/>
      <c r="AF1831" s="148"/>
      <c r="AG1831" s="148"/>
      <c r="AH1831" s="148"/>
    </row>
    <row r="1832" spans="3:34" s="59" customFormat="1" ht="24.75" customHeight="1">
      <c r="C1832" s="75"/>
      <c r="D1832" s="239"/>
      <c r="E1832" s="175"/>
      <c r="F1832" s="175"/>
      <c r="G1832" s="175"/>
      <c r="H1832" s="192"/>
      <c r="I1832" s="174"/>
      <c r="J1832" s="174"/>
      <c r="K1832" s="174"/>
      <c r="L1832" s="174"/>
      <c r="M1832" s="174"/>
      <c r="N1832" s="174"/>
      <c r="O1832" s="174"/>
      <c r="P1832" s="174"/>
      <c r="Q1832" s="108"/>
      <c r="R1832" s="82"/>
      <c r="S1832" s="82"/>
      <c r="T1832" s="82"/>
      <c r="U1832" s="148"/>
      <c r="V1832" s="148"/>
      <c r="W1832" s="148"/>
      <c r="X1832" s="148"/>
      <c r="Y1832" s="148"/>
      <c r="Z1832" s="148"/>
      <c r="AA1832" s="148"/>
      <c r="AB1832" s="148"/>
      <c r="AC1832" s="148"/>
      <c r="AD1832" s="148"/>
      <c r="AE1832" s="148"/>
      <c r="AF1832" s="148"/>
      <c r="AG1832" s="148"/>
      <c r="AH1832" s="148"/>
    </row>
    <row r="1833" spans="3:34" s="59" customFormat="1" ht="24.75" customHeight="1">
      <c r="C1833" s="75"/>
      <c r="D1833" s="239"/>
      <c r="E1833" s="175"/>
      <c r="F1833" s="175"/>
      <c r="G1833" s="175"/>
      <c r="H1833" s="192"/>
      <c r="I1833" s="174"/>
      <c r="J1833" s="174"/>
      <c r="K1833" s="174"/>
      <c r="L1833" s="174"/>
      <c r="M1833" s="174"/>
      <c r="N1833" s="174"/>
      <c r="O1833" s="174"/>
      <c r="P1833" s="174"/>
      <c r="Q1833" s="108"/>
      <c r="R1833" s="82"/>
      <c r="S1833" s="82"/>
      <c r="T1833" s="82"/>
      <c r="U1833" s="148"/>
      <c r="V1833" s="148"/>
      <c r="W1833" s="148"/>
      <c r="X1833" s="148"/>
      <c r="Y1833" s="148"/>
      <c r="Z1833" s="148"/>
      <c r="AA1833" s="148"/>
      <c r="AB1833" s="148"/>
      <c r="AC1833" s="148"/>
      <c r="AD1833" s="148"/>
      <c r="AE1833" s="148"/>
      <c r="AF1833" s="148"/>
      <c r="AG1833" s="148"/>
      <c r="AH1833" s="148"/>
    </row>
    <row r="1834" spans="3:34" s="59" customFormat="1" ht="24.75" customHeight="1">
      <c r="C1834" s="75"/>
      <c r="D1834" s="239"/>
      <c r="E1834" s="175"/>
      <c r="F1834" s="175"/>
      <c r="G1834" s="175"/>
      <c r="H1834" s="192"/>
      <c r="I1834" s="174"/>
      <c r="J1834" s="174"/>
      <c r="K1834" s="174"/>
      <c r="L1834" s="174"/>
      <c r="M1834" s="174"/>
      <c r="N1834" s="174"/>
      <c r="O1834" s="174"/>
      <c r="P1834" s="174"/>
      <c r="Q1834" s="108"/>
      <c r="R1834" s="82"/>
      <c r="S1834" s="82"/>
      <c r="T1834" s="82"/>
      <c r="U1834" s="148"/>
      <c r="V1834" s="148"/>
      <c r="W1834" s="148"/>
      <c r="X1834" s="148"/>
      <c r="Y1834" s="148"/>
      <c r="Z1834" s="148"/>
      <c r="AA1834" s="148"/>
      <c r="AB1834" s="148"/>
      <c r="AC1834" s="148"/>
      <c r="AD1834" s="148"/>
      <c r="AE1834" s="148"/>
      <c r="AF1834" s="148"/>
      <c r="AG1834" s="148"/>
      <c r="AH1834" s="148"/>
    </row>
    <row r="1835" spans="3:34" s="59" customFormat="1" ht="24.75" customHeight="1">
      <c r="C1835" s="75"/>
      <c r="D1835" s="239"/>
      <c r="E1835" s="175"/>
      <c r="F1835" s="175"/>
      <c r="G1835" s="175"/>
      <c r="H1835" s="192"/>
      <c r="I1835" s="174"/>
      <c r="J1835" s="174"/>
      <c r="K1835" s="174"/>
      <c r="L1835" s="174"/>
      <c r="M1835" s="174"/>
      <c r="N1835" s="174"/>
      <c r="O1835" s="174"/>
      <c r="P1835" s="174"/>
      <c r="Q1835" s="108"/>
      <c r="R1835" s="82"/>
      <c r="S1835" s="82"/>
      <c r="T1835" s="82"/>
      <c r="U1835" s="148"/>
      <c r="V1835" s="148"/>
      <c r="W1835" s="148"/>
      <c r="X1835" s="148"/>
      <c r="Y1835" s="148"/>
      <c r="Z1835" s="148"/>
      <c r="AA1835" s="148"/>
      <c r="AB1835" s="148"/>
      <c r="AC1835" s="148"/>
      <c r="AD1835" s="181"/>
      <c r="AE1835" s="181"/>
      <c r="AF1835" s="181"/>
      <c r="AG1835" s="181"/>
      <c r="AH1835" s="181"/>
    </row>
    <row r="1836" spans="3:34" s="59" customFormat="1" ht="24.75" customHeight="1">
      <c r="C1836" s="75"/>
      <c r="D1836" s="239"/>
      <c r="E1836" s="175"/>
      <c r="F1836" s="175"/>
      <c r="G1836" s="175"/>
      <c r="H1836" s="192"/>
      <c r="I1836" s="174"/>
      <c r="J1836" s="174"/>
      <c r="K1836" s="174"/>
      <c r="L1836" s="174"/>
      <c r="M1836" s="174"/>
      <c r="N1836" s="174"/>
      <c r="O1836" s="174"/>
      <c r="P1836" s="174"/>
      <c r="Q1836" s="108"/>
      <c r="R1836" s="82"/>
      <c r="S1836" s="82"/>
      <c r="T1836" s="82"/>
      <c r="U1836" s="148"/>
      <c r="V1836" s="148"/>
      <c r="W1836" s="148"/>
      <c r="X1836" s="148"/>
      <c r="Y1836" s="148"/>
      <c r="Z1836" s="148"/>
      <c r="AA1836" s="148"/>
      <c r="AB1836" s="148"/>
      <c r="AC1836" s="148"/>
      <c r="AD1836" s="148"/>
      <c r="AE1836" s="148"/>
      <c r="AF1836" s="148"/>
      <c r="AG1836" s="148"/>
      <c r="AH1836" s="148"/>
    </row>
    <row r="1837" spans="3:34" s="59" customFormat="1" ht="24.75" customHeight="1">
      <c r="C1837" s="75"/>
      <c r="D1837" s="239"/>
      <c r="E1837" s="175"/>
      <c r="F1837" s="175"/>
      <c r="G1837" s="175"/>
      <c r="H1837" s="192"/>
      <c r="I1837" s="174"/>
      <c r="J1837" s="174"/>
      <c r="K1837" s="174"/>
      <c r="L1837" s="174"/>
      <c r="M1837" s="174"/>
      <c r="N1837" s="174"/>
      <c r="O1837" s="174"/>
      <c r="P1837" s="174"/>
      <c r="Q1837" s="108"/>
      <c r="R1837" s="82"/>
      <c r="S1837" s="82"/>
      <c r="T1837" s="82"/>
      <c r="U1837" s="148"/>
      <c r="V1837" s="148"/>
      <c r="W1837" s="148"/>
      <c r="X1837" s="148"/>
      <c r="Y1837" s="148"/>
      <c r="Z1837" s="148"/>
      <c r="AA1837" s="148"/>
      <c r="AB1837" s="148"/>
      <c r="AC1837" s="148"/>
      <c r="AD1837" s="148"/>
      <c r="AE1837" s="148"/>
      <c r="AF1837" s="148"/>
      <c r="AG1837" s="148"/>
      <c r="AH1837" s="148"/>
    </row>
    <row r="1838" spans="3:34" s="59" customFormat="1" ht="24.75" customHeight="1">
      <c r="C1838" s="75"/>
      <c r="D1838" s="239"/>
      <c r="E1838" s="175"/>
      <c r="F1838" s="175"/>
      <c r="G1838" s="175"/>
      <c r="H1838" s="192"/>
      <c r="I1838" s="174"/>
      <c r="J1838" s="174"/>
      <c r="K1838" s="174"/>
      <c r="L1838" s="174"/>
      <c r="M1838" s="174"/>
      <c r="N1838" s="174"/>
      <c r="O1838" s="174"/>
      <c r="P1838" s="174"/>
      <c r="Q1838" s="108"/>
      <c r="R1838" s="82"/>
      <c r="S1838" s="82"/>
      <c r="T1838" s="82"/>
      <c r="U1838" s="148"/>
      <c r="V1838" s="148"/>
      <c r="W1838" s="148"/>
      <c r="X1838" s="148"/>
      <c r="Y1838" s="148"/>
      <c r="Z1838" s="148"/>
      <c r="AA1838" s="148"/>
      <c r="AB1838" s="148"/>
      <c r="AC1838" s="148"/>
      <c r="AD1838" s="148"/>
      <c r="AE1838" s="148"/>
      <c r="AF1838" s="148"/>
      <c r="AG1838" s="148"/>
      <c r="AH1838" s="148"/>
    </row>
    <row r="1839" spans="3:34" s="59" customFormat="1" ht="24.75" customHeight="1">
      <c r="C1839" s="75"/>
      <c r="D1839" s="239"/>
      <c r="E1839" s="175"/>
      <c r="F1839" s="175"/>
      <c r="G1839" s="175"/>
      <c r="H1839" s="192"/>
      <c r="I1839" s="174"/>
      <c r="J1839" s="174"/>
      <c r="K1839" s="174"/>
      <c r="L1839" s="174"/>
      <c r="M1839" s="174"/>
      <c r="N1839" s="174"/>
      <c r="O1839" s="174"/>
      <c r="P1839" s="174"/>
      <c r="Q1839" s="108"/>
      <c r="R1839" s="82"/>
      <c r="S1839" s="82"/>
      <c r="T1839" s="82"/>
      <c r="U1839" s="148"/>
      <c r="V1839" s="148"/>
      <c r="W1839" s="148"/>
      <c r="X1839" s="148"/>
      <c r="Y1839" s="148"/>
      <c r="Z1839" s="148"/>
      <c r="AA1839" s="148"/>
      <c r="AB1839" s="148"/>
      <c r="AC1839" s="148"/>
      <c r="AD1839" s="148"/>
      <c r="AE1839" s="148"/>
      <c r="AF1839" s="148"/>
      <c r="AG1839" s="148"/>
      <c r="AH1839" s="148"/>
    </row>
    <row r="1840" spans="3:34" s="59" customFormat="1" ht="24.75" customHeight="1">
      <c r="C1840" s="75"/>
      <c r="D1840" s="239"/>
      <c r="E1840" s="175"/>
      <c r="F1840" s="175"/>
      <c r="G1840" s="175"/>
      <c r="H1840" s="192"/>
      <c r="I1840" s="174"/>
      <c r="J1840" s="174"/>
      <c r="K1840" s="174"/>
      <c r="L1840" s="174"/>
      <c r="M1840" s="174"/>
      <c r="N1840" s="174"/>
      <c r="O1840" s="174"/>
      <c r="P1840" s="174"/>
      <c r="Q1840" s="108"/>
      <c r="R1840" s="82"/>
      <c r="S1840" s="82"/>
      <c r="T1840" s="82"/>
      <c r="U1840" s="148"/>
      <c r="V1840" s="148"/>
      <c r="W1840" s="148"/>
      <c r="X1840" s="148"/>
      <c r="Y1840" s="148"/>
      <c r="Z1840" s="148"/>
      <c r="AA1840" s="148"/>
      <c r="AB1840" s="148"/>
      <c r="AC1840" s="148"/>
      <c r="AD1840" s="148"/>
      <c r="AE1840" s="148"/>
      <c r="AF1840" s="148"/>
      <c r="AG1840" s="148"/>
      <c r="AH1840" s="148"/>
    </row>
    <row r="1841" spans="3:34" s="59" customFormat="1" ht="24.75" customHeight="1">
      <c r="C1841" s="75"/>
      <c r="D1841" s="239"/>
      <c r="E1841" s="175"/>
      <c r="F1841" s="175"/>
      <c r="G1841" s="175"/>
      <c r="H1841" s="192"/>
      <c r="I1841" s="174"/>
      <c r="J1841" s="174"/>
      <c r="K1841" s="174"/>
      <c r="L1841" s="174"/>
      <c r="M1841" s="174"/>
      <c r="N1841" s="174"/>
      <c r="O1841" s="174"/>
      <c r="P1841" s="174"/>
      <c r="Q1841" s="108"/>
      <c r="R1841" s="82"/>
      <c r="S1841" s="82"/>
      <c r="T1841" s="82"/>
      <c r="U1841" s="148"/>
      <c r="V1841" s="148"/>
      <c r="W1841" s="148"/>
      <c r="X1841" s="148"/>
      <c r="Y1841" s="148"/>
      <c r="Z1841" s="148"/>
      <c r="AA1841" s="148"/>
      <c r="AB1841" s="148"/>
      <c r="AC1841" s="148"/>
      <c r="AD1841" s="148"/>
      <c r="AE1841" s="148"/>
      <c r="AF1841" s="148"/>
      <c r="AG1841" s="148"/>
      <c r="AH1841" s="148"/>
    </row>
    <row r="1842" spans="3:34" s="59" customFormat="1" ht="24.75" customHeight="1">
      <c r="C1842" s="75"/>
      <c r="D1842" s="239"/>
      <c r="E1842" s="175"/>
      <c r="F1842" s="175"/>
      <c r="G1842" s="175"/>
      <c r="H1842" s="192"/>
      <c r="I1842" s="174"/>
      <c r="J1842" s="174"/>
      <c r="K1842" s="174"/>
      <c r="L1842" s="174"/>
      <c r="M1842" s="174"/>
      <c r="N1842" s="174"/>
      <c r="O1842" s="174"/>
      <c r="P1842" s="174"/>
      <c r="Q1842" s="108"/>
      <c r="R1842" s="82"/>
      <c r="S1842" s="82"/>
      <c r="T1842" s="82"/>
      <c r="U1842" s="148"/>
      <c r="V1842" s="148"/>
      <c r="W1842" s="148"/>
      <c r="X1842" s="148"/>
      <c r="Y1842" s="148"/>
      <c r="Z1842" s="148"/>
      <c r="AA1842" s="148"/>
      <c r="AB1842" s="148"/>
      <c r="AC1842" s="148"/>
      <c r="AD1842" s="148"/>
      <c r="AE1842" s="148"/>
      <c r="AF1842" s="148"/>
      <c r="AG1842" s="148"/>
      <c r="AH1842" s="148"/>
    </row>
    <row r="1843" spans="3:34" s="59" customFormat="1" ht="24.75" customHeight="1">
      <c r="C1843" s="75"/>
      <c r="D1843" s="239"/>
      <c r="E1843" s="175"/>
      <c r="F1843" s="175"/>
      <c r="G1843" s="175"/>
      <c r="H1843" s="192"/>
      <c r="I1843" s="174"/>
      <c r="J1843" s="174"/>
      <c r="K1843" s="174"/>
      <c r="L1843" s="174"/>
      <c r="M1843" s="174"/>
      <c r="N1843" s="174"/>
      <c r="O1843" s="174"/>
      <c r="P1843" s="174"/>
      <c r="Q1843" s="108"/>
      <c r="R1843" s="82"/>
      <c r="S1843" s="82"/>
      <c r="T1843" s="82"/>
      <c r="U1843" s="148"/>
      <c r="V1843" s="148"/>
      <c r="W1843" s="148"/>
      <c r="X1843" s="148"/>
      <c r="Y1843" s="148"/>
      <c r="Z1843" s="148"/>
      <c r="AA1843" s="148"/>
      <c r="AB1843" s="148"/>
      <c r="AC1843" s="148"/>
      <c r="AD1843" s="148"/>
      <c r="AE1843" s="148"/>
      <c r="AF1843" s="148"/>
      <c r="AG1843" s="148"/>
      <c r="AH1843" s="148"/>
    </row>
    <row r="1844" spans="3:34" s="59" customFormat="1" ht="24.75" customHeight="1">
      <c r="C1844" s="75"/>
      <c r="D1844" s="239"/>
      <c r="E1844" s="175"/>
      <c r="F1844" s="175"/>
      <c r="G1844" s="175"/>
      <c r="H1844" s="192"/>
      <c r="I1844" s="174"/>
      <c r="J1844" s="174"/>
      <c r="K1844" s="174"/>
      <c r="L1844" s="174"/>
      <c r="M1844" s="174"/>
      <c r="N1844" s="174"/>
      <c r="O1844" s="174"/>
      <c r="P1844" s="174"/>
      <c r="Q1844" s="108"/>
      <c r="R1844" s="82"/>
      <c r="S1844" s="82"/>
      <c r="T1844" s="82"/>
      <c r="U1844" s="148"/>
      <c r="V1844" s="148"/>
      <c r="W1844" s="148"/>
      <c r="X1844" s="148"/>
      <c r="Y1844" s="148"/>
      <c r="Z1844" s="148"/>
      <c r="AA1844" s="148"/>
      <c r="AB1844" s="148"/>
      <c r="AC1844" s="148"/>
      <c r="AD1844" s="148"/>
      <c r="AE1844" s="148"/>
      <c r="AF1844" s="148"/>
      <c r="AG1844" s="148"/>
      <c r="AH1844" s="148"/>
    </row>
    <row r="1845" spans="3:34" s="59" customFormat="1" ht="24.75" customHeight="1">
      <c r="C1845" s="75"/>
      <c r="D1845" s="239"/>
      <c r="E1845" s="175"/>
      <c r="F1845" s="175"/>
      <c r="G1845" s="175"/>
      <c r="H1845" s="192"/>
      <c r="I1845" s="174"/>
      <c r="J1845" s="174"/>
      <c r="K1845" s="174"/>
      <c r="L1845" s="174"/>
      <c r="M1845" s="174"/>
      <c r="N1845" s="174"/>
      <c r="O1845" s="174"/>
      <c r="P1845" s="174"/>
      <c r="Q1845" s="108"/>
      <c r="R1845" s="82"/>
      <c r="S1845" s="82"/>
      <c r="T1845" s="82"/>
      <c r="U1845" s="148"/>
      <c r="V1845" s="148"/>
      <c r="W1845" s="148"/>
      <c r="X1845" s="148"/>
      <c r="Y1845" s="148"/>
      <c r="Z1845" s="148"/>
      <c r="AA1845" s="148"/>
      <c r="AB1845" s="148"/>
      <c r="AC1845" s="148"/>
      <c r="AD1845" s="148"/>
      <c r="AE1845" s="148"/>
      <c r="AF1845" s="148"/>
      <c r="AG1845" s="148"/>
      <c r="AH1845" s="148"/>
    </row>
    <row r="1846" spans="3:34" s="59" customFormat="1" ht="24.75" customHeight="1">
      <c r="C1846" s="75"/>
      <c r="D1846" s="239"/>
      <c r="E1846" s="175"/>
      <c r="F1846" s="175"/>
      <c r="G1846" s="175"/>
      <c r="H1846" s="192"/>
      <c r="I1846" s="174"/>
      <c r="J1846" s="174"/>
      <c r="K1846" s="174"/>
      <c r="L1846" s="174"/>
      <c r="M1846" s="174"/>
      <c r="N1846" s="174"/>
      <c r="O1846" s="174"/>
      <c r="P1846" s="174"/>
      <c r="Q1846" s="108"/>
      <c r="R1846" s="82"/>
      <c r="S1846" s="82"/>
      <c r="T1846" s="82"/>
      <c r="U1846" s="148"/>
      <c r="V1846" s="148"/>
      <c r="W1846" s="148"/>
      <c r="X1846" s="148"/>
      <c r="Y1846" s="148"/>
      <c r="Z1846" s="148"/>
      <c r="AA1846" s="148"/>
      <c r="AB1846" s="148"/>
      <c r="AC1846" s="148"/>
      <c r="AD1846" s="148"/>
      <c r="AE1846" s="148"/>
      <c r="AF1846" s="148"/>
      <c r="AG1846" s="148"/>
      <c r="AH1846" s="148"/>
    </row>
    <row r="1847" spans="3:34" s="59" customFormat="1" ht="24.75" customHeight="1">
      <c r="C1847" s="75"/>
      <c r="D1847" s="239"/>
      <c r="E1847" s="175"/>
      <c r="F1847" s="175"/>
      <c r="G1847" s="175"/>
      <c r="H1847" s="192"/>
      <c r="I1847" s="174"/>
      <c r="J1847" s="174"/>
      <c r="K1847" s="174"/>
      <c r="L1847" s="174"/>
      <c r="M1847" s="174"/>
      <c r="N1847" s="174"/>
      <c r="O1847" s="174"/>
      <c r="P1847" s="174"/>
      <c r="Q1847" s="108"/>
      <c r="R1847" s="82"/>
      <c r="S1847" s="82"/>
      <c r="T1847" s="82"/>
      <c r="U1847" s="148"/>
      <c r="V1847" s="148"/>
      <c r="W1847" s="148"/>
      <c r="X1847" s="148"/>
      <c r="Y1847" s="148"/>
      <c r="Z1847" s="148"/>
      <c r="AA1847" s="148"/>
      <c r="AB1847" s="148"/>
      <c r="AC1847" s="148"/>
      <c r="AD1847" s="148"/>
      <c r="AE1847" s="148"/>
      <c r="AF1847" s="148"/>
      <c r="AG1847" s="148"/>
      <c r="AH1847" s="148"/>
    </row>
    <row r="1848" spans="3:34" s="59" customFormat="1" ht="24.75" customHeight="1">
      <c r="C1848" s="75"/>
      <c r="D1848" s="239"/>
      <c r="E1848" s="175"/>
      <c r="F1848" s="175"/>
      <c r="G1848" s="175"/>
      <c r="H1848" s="192"/>
      <c r="I1848" s="174"/>
      <c r="J1848" s="174"/>
      <c r="K1848" s="174"/>
      <c r="L1848" s="174"/>
      <c r="M1848" s="174"/>
      <c r="N1848" s="174"/>
      <c r="O1848" s="174"/>
      <c r="P1848" s="174"/>
      <c r="Q1848" s="108"/>
      <c r="R1848" s="82"/>
      <c r="S1848" s="82"/>
      <c r="T1848" s="82"/>
      <c r="U1848" s="148"/>
      <c r="V1848" s="148"/>
      <c r="W1848" s="148"/>
      <c r="X1848" s="148"/>
      <c r="Y1848" s="148"/>
      <c r="Z1848" s="148"/>
      <c r="AA1848" s="148"/>
      <c r="AB1848" s="148"/>
      <c r="AC1848" s="148"/>
      <c r="AD1848" s="148"/>
      <c r="AE1848" s="148"/>
      <c r="AF1848" s="148"/>
      <c r="AG1848" s="148"/>
      <c r="AH1848" s="148"/>
    </row>
    <row r="1849" spans="3:34" s="59" customFormat="1" ht="24.75" customHeight="1">
      <c r="C1849" s="75"/>
      <c r="D1849" s="239"/>
      <c r="E1849" s="175"/>
      <c r="F1849" s="175"/>
      <c r="G1849" s="175"/>
      <c r="H1849" s="192"/>
      <c r="I1849" s="174"/>
      <c r="J1849" s="174"/>
      <c r="K1849" s="174"/>
      <c r="L1849" s="174"/>
      <c r="M1849" s="174"/>
      <c r="N1849" s="174"/>
      <c r="O1849" s="174"/>
      <c r="P1849" s="174"/>
      <c r="Q1849" s="108"/>
      <c r="R1849" s="82"/>
      <c r="S1849" s="82"/>
      <c r="T1849" s="82"/>
      <c r="U1849" s="148"/>
      <c r="V1849" s="148"/>
      <c r="W1849" s="148"/>
      <c r="X1849" s="148"/>
      <c r="Y1849" s="148"/>
      <c r="Z1849" s="148"/>
      <c r="AA1849" s="148"/>
      <c r="AB1849" s="148"/>
      <c r="AC1849" s="148"/>
      <c r="AD1849" s="148"/>
      <c r="AE1849" s="148"/>
      <c r="AF1849" s="148"/>
      <c r="AG1849" s="148"/>
      <c r="AH1849" s="148"/>
    </row>
    <row r="1850" spans="1:20" s="148" customFormat="1" ht="24.75" customHeight="1">
      <c r="A1850" s="59"/>
      <c r="B1850" s="59"/>
      <c r="C1850" s="75"/>
      <c r="D1850" s="239"/>
      <c r="E1850" s="175"/>
      <c r="F1850" s="175"/>
      <c r="G1850" s="175"/>
      <c r="H1850" s="192"/>
      <c r="I1850" s="174"/>
      <c r="J1850" s="174"/>
      <c r="K1850" s="174"/>
      <c r="L1850" s="174"/>
      <c r="M1850" s="174"/>
      <c r="N1850" s="174"/>
      <c r="O1850" s="174"/>
      <c r="P1850" s="174"/>
      <c r="Q1850" s="108"/>
      <c r="R1850" s="82"/>
      <c r="S1850" s="82"/>
      <c r="T1850" s="82"/>
    </row>
    <row r="1851" spans="1:20" s="148" customFormat="1" ht="24.75" customHeight="1">
      <c r="A1851" s="59"/>
      <c r="B1851" s="59"/>
      <c r="C1851" s="75"/>
      <c r="D1851" s="239"/>
      <c r="E1851" s="175"/>
      <c r="F1851" s="175"/>
      <c r="G1851" s="175"/>
      <c r="H1851" s="192"/>
      <c r="I1851" s="174"/>
      <c r="J1851" s="174"/>
      <c r="K1851" s="174"/>
      <c r="L1851" s="174"/>
      <c r="M1851" s="174"/>
      <c r="N1851" s="174"/>
      <c r="O1851" s="174"/>
      <c r="P1851" s="174"/>
      <c r="Q1851" s="108"/>
      <c r="R1851" s="82"/>
      <c r="S1851" s="82"/>
      <c r="T1851" s="82"/>
    </row>
    <row r="1852" spans="1:20" s="148" customFormat="1" ht="24.75" customHeight="1">
      <c r="A1852" s="59"/>
      <c r="B1852" s="59"/>
      <c r="C1852" s="75"/>
      <c r="D1852" s="239"/>
      <c r="E1852" s="175"/>
      <c r="F1852" s="175"/>
      <c r="G1852" s="175"/>
      <c r="H1852" s="192"/>
      <c r="I1852" s="174"/>
      <c r="J1852" s="174"/>
      <c r="K1852" s="174"/>
      <c r="L1852" s="174"/>
      <c r="M1852" s="174"/>
      <c r="N1852" s="174"/>
      <c r="O1852" s="174"/>
      <c r="P1852" s="174"/>
      <c r="Q1852" s="108"/>
      <c r="R1852" s="82"/>
      <c r="S1852" s="82"/>
      <c r="T1852" s="82"/>
    </row>
    <row r="1853" spans="1:20" s="148" customFormat="1" ht="24.75" customHeight="1">
      <c r="A1853" s="59"/>
      <c r="B1853" s="59"/>
      <c r="C1853" s="75"/>
      <c r="D1853" s="239"/>
      <c r="E1853" s="175"/>
      <c r="F1853" s="175"/>
      <c r="G1853" s="175"/>
      <c r="H1853" s="192"/>
      <c r="I1853" s="174"/>
      <c r="J1853" s="174"/>
      <c r="K1853" s="174"/>
      <c r="L1853" s="174"/>
      <c r="M1853" s="174"/>
      <c r="N1853" s="174"/>
      <c r="O1853" s="174"/>
      <c r="P1853" s="174"/>
      <c r="Q1853" s="108"/>
      <c r="R1853" s="82"/>
      <c r="S1853" s="82"/>
      <c r="T1853" s="82"/>
    </row>
    <row r="1854" spans="1:20" s="148" customFormat="1" ht="24.75" customHeight="1">
      <c r="A1854" s="59"/>
      <c r="B1854" s="59"/>
      <c r="C1854" s="75"/>
      <c r="D1854" s="239"/>
      <c r="E1854" s="175"/>
      <c r="F1854" s="175"/>
      <c r="G1854" s="175"/>
      <c r="H1854" s="192"/>
      <c r="I1854" s="174"/>
      <c r="J1854" s="174"/>
      <c r="K1854" s="174"/>
      <c r="L1854" s="174"/>
      <c r="M1854" s="174"/>
      <c r="N1854" s="174"/>
      <c r="O1854" s="174"/>
      <c r="P1854" s="174"/>
      <c r="Q1854" s="108"/>
      <c r="R1854" s="82"/>
      <c r="S1854" s="82"/>
      <c r="T1854" s="82"/>
    </row>
    <row r="1855" spans="1:20" s="148" customFormat="1" ht="24.75" customHeight="1">
      <c r="A1855" s="59"/>
      <c r="B1855" s="59"/>
      <c r="C1855" s="75"/>
      <c r="D1855" s="239"/>
      <c r="E1855" s="175"/>
      <c r="F1855" s="175"/>
      <c r="G1855" s="175"/>
      <c r="H1855" s="192"/>
      <c r="I1855" s="174"/>
      <c r="J1855" s="174"/>
      <c r="K1855" s="174"/>
      <c r="L1855" s="174"/>
      <c r="M1855" s="174"/>
      <c r="N1855" s="174"/>
      <c r="O1855" s="174"/>
      <c r="P1855" s="174"/>
      <c r="Q1855" s="108"/>
      <c r="R1855" s="82"/>
      <c r="S1855" s="82"/>
      <c r="T1855" s="82"/>
    </row>
    <row r="1856" spans="1:20" s="148" customFormat="1" ht="24.75" customHeight="1">
      <c r="A1856" s="59"/>
      <c r="B1856" s="59"/>
      <c r="C1856" s="75"/>
      <c r="D1856" s="239"/>
      <c r="E1856" s="175"/>
      <c r="F1856" s="175"/>
      <c r="G1856" s="175"/>
      <c r="H1856" s="192"/>
      <c r="I1856" s="174"/>
      <c r="J1856" s="174"/>
      <c r="K1856" s="174"/>
      <c r="L1856" s="174"/>
      <c r="M1856" s="174"/>
      <c r="N1856" s="174"/>
      <c r="O1856" s="174"/>
      <c r="P1856" s="174"/>
      <c r="Q1856" s="108"/>
      <c r="R1856" s="82"/>
      <c r="S1856" s="82"/>
      <c r="T1856" s="82"/>
    </row>
    <row r="1857" spans="1:20" s="148" customFormat="1" ht="24.75" customHeight="1">
      <c r="A1857" s="59"/>
      <c r="B1857" s="59"/>
      <c r="C1857" s="75"/>
      <c r="D1857" s="239"/>
      <c r="E1857" s="175"/>
      <c r="F1857" s="175"/>
      <c r="G1857" s="175"/>
      <c r="H1857" s="192"/>
      <c r="I1857" s="174"/>
      <c r="J1857" s="174"/>
      <c r="K1857" s="174"/>
      <c r="L1857" s="174"/>
      <c r="M1857" s="174"/>
      <c r="N1857" s="174"/>
      <c r="O1857" s="174"/>
      <c r="P1857" s="174"/>
      <c r="Q1857" s="108"/>
      <c r="R1857" s="82"/>
      <c r="S1857" s="82"/>
      <c r="T1857" s="82"/>
    </row>
    <row r="1858" spans="1:20" s="148" customFormat="1" ht="24.75" customHeight="1">
      <c r="A1858" s="59"/>
      <c r="B1858" s="59"/>
      <c r="C1858" s="75"/>
      <c r="D1858" s="239"/>
      <c r="E1858" s="175"/>
      <c r="F1858" s="175"/>
      <c r="G1858" s="175"/>
      <c r="H1858" s="192"/>
      <c r="I1858" s="174"/>
      <c r="J1858" s="174"/>
      <c r="K1858" s="174"/>
      <c r="L1858" s="174"/>
      <c r="M1858" s="174"/>
      <c r="N1858" s="174"/>
      <c r="O1858" s="174"/>
      <c r="P1858" s="174"/>
      <c r="Q1858" s="108"/>
      <c r="R1858" s="82"/>
      <c r="S1858" s="82"/>
      <c r="T1858" s="82"/>
    </row>
    <row r="1859" spans="1:20" s="148" customFormat="1" ht="24.75" customHeight="1">
      <c r="A1859" s="59"/>
      <c r="B1859" s="59"/>
      <c r="C1859" s="75"/>
      <c r="D1859" s="239"/>
      <c r="E1859" s="175"/>
      <c r="F1859" s="175"/>
      <c r="G1859" s="175"/>
      <c r="H1859" s="192"/>
      <c r="I1859" s="174"/>
      <c r="J1859" s="174"/>
      <c r="K1859" s="174"/>
      <c r="L1859" s="174"/>
      <c r="M1859" s="174"/>
      <c r="N1859" s="174"/>
      <c r="O1859" s="174"/>
      <c r="P1859" s="174"/>
      <c r="Q1859" s="108"/>
      <c r="R1859" s="82"/>
      <c r="S1859" s="82"/>
      <c r="T1859" s="82"/>
    </row>
    <row r="1860" spans="1:20" s="148" customFormat="1" ht="24.75" customHeight="1">
      <c r="A1860" s="59"/>
      <c r="B1860" s="59"/>
      <c r="C1860" s="75"/>
      <c r="D1860" s="239"/>
      <c r="E1860" s="175"/>
      <c r="F1860" s="175"/>
      <c r="G1860" s="175"/>
      <c r="H1860" s="192"/>
      <c r="I1860" s="174"/>
      <c r="J1860" s="174"/>
      <c r="K1860" s="174"/>
      <c r="L1860" s="174"/>
      <c r="M1860" s="174"/>
      <c r="N1860" s="174"/>
      <c r="O1860" s="174"/>
      <c r="P1860" s="174"/>
      <c r="Q1860" s="108"/>
      <c r="R1860" s="82"/>
      <c r="S1860" s="82"/>
      <c r="T1860" s="82"/>
    </row>
    <row r="1861" spans="1:20" s="148" customFormat="1" ht="24.75" customHeight="1">
      <c r="A1861" s="59"/>
      <c r="B1861" s="59"/>
      <c r="C1861" s="75"/>
      <c r="D1861" s="239"/>
      <c r="E1861" s="175"/>
      <c r="F1861" s="175"/>
      <c r="G1861" s="175"/>
      <c r="H1861" s="192"/>
      <c r="I1861" s="174"/>
      <c r="J1861" s="174"/>
      <c r="K1861" s="174"/>
      <c r="L1861" s="174"/>
      <c r="M1861" s="174"/>
      <c r="N1861" s="174"/>
      <c r="O1861" s="174"/>
      <c r="P1861" s="174"/>
      <c r="Q1861" s="108"/>
      <c r="R1861" s="82"/>
      <c r="S1861" s="82"/>
      <c r="T1861" s="82"/>
    </row>
    <row r="1862" spans="1:20" s="148" customFormat="1" ht="24.75" customHeight="1">
      <c r="A1862" s="59"/>
      <c r="B1862" s="59"/>
      <c r="C1862" s="75"/>
      <c r="D1862" s="239"/>
      <c r="E1862" s="175"/>
      <c r="F1862" s="175"/>
      <c r="G1862" s="175"/>
      <c r="H1862" s="192"/>
      <c r="I1862" s="174"/>
      <c r="J1862" s="174"/>
      <c r="K1862" s="174"/>
      <c r="L1862" s="174"/>
      <c r="M1862" s="174"/>
      <c r="N1862" s="174"/>
      <c r="O1862" s="174"/>
      <c r="P1862" s="174"/>
      <c r="Q1862" s="108"/>
      <c r="R1862" s="82"/>
      <c r="S1862" s="82"/>
      <c r="T1862" s="82"/>
    </row>
    <row r="1863" spans="1:20" s="148" customFormat="1" ht="24.75" customHeight="1">
      <c r="A1863" s="59"/>
      <c r="B1863" s="59"/>
      <c r="C1863" s="75"/>
      <c r="D1863" s="239"/>
      <c r="E1863" s="175"/>
      <c r="F1863" s="175"/>
      <c r="G1863" s="175"/>
      <c r="H1863" s="192"/>
      <c r="I1863" s="174"/>
      <c r="J1863" s="174"/>
      <c r="K1863" s="174"/>
      <c r="L1863" s="174"/>
      <c r="M1863" s="174"/>
      <c r="N1863" s="174"/>
      <c r="O1863" s="174"/>
      <c r="P1863" s="174"/>
      <c r="Q1863" s="108"/>
      <c r="R1863" s="82"/>
      <c r="S1863" s="82"/>
      <c r="T1863" s="82"/>
    </row>
    <row r="1864" spans="1:20" s="148" customFormat="1" ht="24.75" customHeight="1">
      <c r="A1864" s="59"/>
      <c r="B1864" s="59"/>
      <c r="C1864" s="75"/>
      <c r="D1864" s="239"/>
      <c r="E1864" s="175"/>
      <c r="F1864" s="175"/>
      <c r="G1864" s="175"/>
      <c r="H1864" s="192"/>
      <c r="I1864" s="174"/>
      <c r="J1864" s="174"/>
      <c r="K1864" s="174"/>
      <c r="L1864" s="174"/>
      <c r="M1864" s="174"/>
      <c r="N1864" s="174"/>
      <c r="O1864" s="174"/>
      <c r="P1864" s="174"/>
      <c r="Q1864" s="108"/>
      <c r="R1864" s="82"/>
      <c r="S1864" s="82"/>
      <c r="T1864" s="82"/>
    </row>
    <row r="1865" spans="1:20" s="148" customFormat="1" ht="24.75" customHeight="1">
      <c r="A1865" s="59"/>
      <c r="B1865" s="59"/>
      <c r="C1865" s="75"/>
      <c r="D1865" s="239"/>
      <c r="E1865" s="175"/>
      <c r="F1865" s="175"/>
      <c r="G1865" s="175"/>
      <c r="H1865" s="192"/>
      <c r="I1865" s="174"/>
      <c r="J1865" s="174"/>
      <c r="K1865" s="174"/>
      <c r="L1865" s="174"/>
      <c r="M1865" s="174"/>
      <c r="N1865" s="174"/>
      <c r="O1865" s="174"/>
      <c r="P1865" s="174"/>
      <c r="Q1865" s="108"/>
      <c r="R1865" s="82"/>
      <c r="S1865" s="82"/>
      <c r="T1865" s="82"/>
    </row>
    <row r="1866" spans="1:20" s="148" customFormat="1" ht="24.75" customHeight="1">
      <c r="A1866" s="59"/>
      <c r="B1866" s="59"/>
      <c r="C1866" s="75"/>
      <c r="D1866" s="239"/>
      <c r="E1866" s="175"/>
      <c r="F1866" s="175"/>
      <c r="G1866" s="175"/>
      <c r="H1866" s="192"/>
      <c r="I1866" s="174"/>
      <c r="J1866" s="174"/>
      <c r="K1866" s="174"/>
      <c r="L1866" s="174"/>
      <c r="M1866" s="174"/>
      <c r="N1866" s="174"/>
      <c r="O1866" s="174"/>
      <c r="P1866" s="174"/>
      <c r="Q1866" s="108"/>
      <c r="R1866" s="82"/>
      <c r="S1866" s="82"/>
      <c r="T1866" s="82"/>
    </row>
    <row r="1867" spans="1:20" s="148" customFormat="1" ht="24.75" customHeight="1">
      <c r="A1867" s="59"/>
      <c r="B1867" s="59"/>
      <c r="C1867" s="75"/>
      <c r="D1867" s="239"/>
      <c r="E1867" s="175"/>
      <c r="F1867" s="175"/>
      <c r="G1867" s="175"/>
      <c r="H1867" s="192"/>
      <c r="I1867" s="174"/>
      <c r="J1867" s="174"/>
      <c r="K1867" s="174"/>
      <c r="L1867" s="174"/>
      <c r="M1867" s="174"/>
      <c r="N1867" s="174"/>
      <c r="O1867" s="174"/>
      <c r="P1867" s="174"/>
      <c r="Q1867" s="108"/>
      <c r="R1867" s="82"/>
      <c r="S1867" s="82"/>
      <c r="T1867" s="82"/>
    </row>
    <row r="1868" spans="1:20" s="148" customFormat="1" ht="24.75" customHeight="1">
      <c r="A1868" s="59"/>
      <c r="B1868" s="59"/>
      <c r="C1868" s="75"/>
      <c r="D1868" s="239"/>
      <c r="E1868" s="175"/>
      <c r="F1868" s="175"/>
      <c r="G1868" s="175"/>
      <c r="H1868" s="192"/>
      <c r="I1868" s="174"/>
      <c r="J1868" s="174"/>
      <c r="K1868" s="174"/>
      <c r="L1868" s="174"/>
      <c r="M1868" s="174"/>
      <c r="N1868" s="174"/>
      <c r="O1868" s="174"/>
      <c r="P1868" s="174"/>
      <c r="Q1868" s="108"/>
      <c r="R1868" s="82"/>
      <c r="S1868" s="82"/>
      <c r="T1868" s="82"/>
    </row>
    <row r="1869" spans="1:20" s="148" customFormat="1" ht="24.75" customHeight="1">
      <c r="A1869" s="59"/>
      <c r="B1869" s="59"/>
      <c r="C1869" s="75"/>
      <c r="D1869" s="239"/>
      <c r="E1869" s="175"/>
      <c r="F1869" s="175"/>
      <c r="G1869" s="175"/>
      <c r="H1869" s="192"/>
      <c r="I1869" s="174"/>
      <c r="J1869" s="174"/>
      <c r="K1869" s="174"/>
      <c r="L1869" s="174"/>
      <c r="M1869" s="174"/>
      <c r="N1869" s="174"/>
      <c r="O1869" s="174"/>
      <c r="P1869" s="174"/>
      <c r="Q1869" s="108"/>
      <c r="R1869" s="82"/>
      <c r="S1869" s="82"/>
      <c r="T1869" s="82"/>
    </row>
    <row r="1870" spans="1:20" s="148" customFormat="1" ht="24.75" customHeight="1">
      <c r="A1870" s="59"/>
      <c r="B1870" s="59"/>
      <c r="C1870" s="75"/>
      <c r="D1870" s="239"/>
      <c r="E1870" s="175"/>
      <c r="F1870" s="175"/>
      <c r="G1870" s="175"/>
      <c r="H1870" s="192"/>
      <c r="I1870" s="174"/>
      <c r="J1870" s="174"/>
      <c r="K1870" s="174"/>
      <c r="L1870" s="174"/>
      <c r="M1870" s="174"/>
      <c r="N1870" s="174"/>
      <c r="O1870" s="174"/>
      <c r="P1870" s="174"/>
      <c r="Q1870" s="108"/>
      <c r="R1870" s="82"/>
      <c r="S1870" s="82"/>
      <c r="T1870" s="82"/>
    </row>
    <row r="1871" spans="1:20" s="148" customFormat="1" ht="24.75" customHeight="1">
      <c r="A1871" s="59"/>
      <c r="B1871" s="59"/>
      <c r="C1871" s="75"/>
      <c r="D1871" s="239"/>
      <c r="E1871" s="175"/>
      <c r="F1871" s="175"/>
      <c r="G1871" s="175"/>
      <c r="H1871" s="192"/>
      <c r="I1871" s="174"/>
      <c r="J1871" s="174"/>
      <c r="K1871" s="174"/>
      <c r="L1871" s="174"/>
      <c r="M1871" s="174"/>
      <c r="N1871" s="174"/>
      <c r="O1871" s="174"/>
      <c r="P1871" s="174"/>
      <c r="Q1871" s="108"/>
      <c r="R1871" s="82"/>
      <c r="S1871" s="82"/>
      <c r="T1871" s="82"/>
    </row>
    <row r="1872" spans="1:20" s="148" customFormat="1" ht="24.75" customHeight="1">
      <c r="A1872" s="59"/>
      <c r="B1872" s="59"/>
      <c r="C1872" s="75"/>
      <c r="D1872" s="239"/>
      <c r="E1872" s="175"/>
      <c r="F1872" s="175"/>
      <c r="G1872" s="175"/>
      <c r="H1872" s="192"/>
      <c r="I1872" s="174"/>
      <c r="J1872" s="174"/>
      <c r="K1872" s="174"/>
      <c r="L1872" s="174"/>
      <c r="M1872" s="174"/>
      <c r="N1872" s="174"/>
      <c r="O1872" s="174"/>
      <c r="P1872" s="174"/>
      <c r="Q1872" s="108"/>
      <c r="R1872" s="82"/>
      <c r="S1872" s="82"/>
      <c r="T1872" s="82"/>
    </row>
    <row r="1873" spans="1:20" s="148" customFormat="1" ht="24.75" customHeight="1">
      <c r="A1873" s="59"/>
      <c r="B1873" s="59"/>
      <c r="C1873" s="75"/>
      <c r="D1873" s="239"/>
      <c r="E1873" s="175"/>
      <c r="F1873" s="175"/>
      <c r="G1873" s="175"/>
      <c r="H1873" s="192"/>
      <c r="I1873" s="174"/>
      <c r="J1873" s="174"/>
      <c r="K1873" s="174"/>
      <c r="L1873" s="174"/>
      <c r="M1873" s="174"/>
      <c r="N1873" s="174"/>
      <c r="O1873" s="174"/>
      <c r="P1873" s="174"/>
      <c r="Q1873" s="108"/>
      <c r="R1873" s="82"/>
      <c r="S1873" s="82"/>
      <c r="T1873" s="82"/>
    </row>
    <row r="1874" spans="1:20" s="148" customFormat="1" ht="24.75" customHeight="1">
      <c r="A1874" s="59"/>
      <c r="B1874" s="59"/>
      <c r="C1874" s="75"/>
      <c r="D1874" s="239"/>
      <c r="E1874" s="175"/>
      <c r="F1874" s="175"/>
      <c r="G1874" s="175"/>
      <c r="H1874" s="192"/>
      <c r="I1874" s="174"/>
      <c r="J1874" s="174"/>
      <c r="K1874" s="174"/>
      <c r="L1874" s="174"/>
      <c r="M1874" s="174"/>
      <c r="N1874" s="174"/>
      <c r="O1874" s="174"/>
      <c r="P1874" s="174"/>
      <c r="Q1874" s="108"/>
      <c r="R1874" s="82"/>
      <c r="S1874" s="82"/>
      <c r="T1874" s="82"/>
    </row>
    <row r="1875" spans="1:20" s="148" customFormat="1" ht="30" customHeight="1">
      <c r="A1875" s="59"/>
      <c r="B1875" s="59"/>
      <c r="C1875" s="75"/>
      <c r="D1875" s="239"/>
      <c r="E1875" s="175"/>
      <c r="F1875" s="175"/>
      <c r="G1875" s="175"/>
      <c r="H1875" s="192"/>
      <c r="I1875" s="174"/>
      <c r="J1875" s="174"/>
      <c r="K1875" s="174"/>
      <c r="L1875" s="174"/>
      <c r="M1875" s="174"/>
      <c r="N1875" s="174"/>
      <c r="O1875" s="174"/>
      <c r="P1875" s="174"/>
      <c r="Q1875" s="108"/>
      <c r="R1875" s="82"/>
      <c r="S1875" s="82"/>
      <c r="T1875" s="82"/>
    </row>
    <row r="1876" spans="1:20" s="148" customFormat="1" ht="30" customHeight="1">
      <c r="A1876" s="59"/>
      <c r="B1876" s="59"/>
      <c r="C1876" s="75"/>
      <c r="D1876" s="239"/>
      <c r="E1876" s="175"/>
      <c r="F1876" s="175"/>
      <c r="G1876" s="175"/>
      <c r="H1876" s="192"/>
      <c r="I1876" s="174"/>
      <c r="J1876" s="174"/>
      <c r="K1876" s="174"/>
      <c r="L1876" s="174"/>
      <c r="M1876" s="174"/>
      <c r="N1876" s="174"/>
      <c r="O1876" s="174"/>
      <c r="P1876" s="174"/>
      <c r="Q1876" s="108"/>
      <c r="R1876" s="82"/>
      <c r="S1876" s="82"/>
      <c r="T1876" s="82"/>
    </row>
    <row r="1877" spans="1:20" s="148" customFormat="1" ht="30" customHeight="1">
      <c r="A1877" s="59"/>
      <c r="B1877" s="59"/>
      <c r="C1877" s="75"/>
      <c r="D1877" s="239"/>
      <c r="E1877" s="175"/>
      <c r="F1877" s="175"/>
      <c r="G1877" s="175"/>
      <c r="H1877" s="192"/>
      <c r="I1877" s="174"/>
      <c r="J1877" s="174"/>
      <c r="K1877" s="174"/>
      <c r="L1877" s="174"/>
      <c r="M1877" s="174"/>
      <c r="N1877" s="174"/>
      <c r="O1877" s="174"/>
      <c r="P1877" s="174"/>
      <c r="Q1877" s="108"/>
      <c r="R1877" s="82"/>
      <c r="S1877" s="82"/>
      <c r="T1877" s="82"/>
    </row>
    <row r="1878" spans="1:20" s="148" customFormat="1" ht="30" customHeight="1">
      <c r="A1878" s="59"/>
      <c r="B1878" s="59"/>
      <c r="C1878" s="75"/>
      <c r="D1878" s="239"/>
      <c r="E1878" s="175"/>
      <c r="F1878" s="175"/>
      <c r="G1878" s="175"/>
      <c r="H1878" s="192"/>
      <c r="I1878" s="174"/>
      <c r="J1878" s="174"/>
      <c r="K1878" s="174"/>
      <c r="L1878" s="174"/>
      <c r="M1878" s="174"/>
      <c r="N1878" s="174"/>
      <c r="O1878" s="174"/>
      <c r="P1878" s="174"/>
      <c r="Q1878" s="108"/>
      <c r="R1878" s="82"/>
      <c r="S1878" s="82"/>
      <c r="T1878" s="82"/>
    </row>
    <row r="1879" spans="1:20" s="148" customFormat="1" ht="30" customHeight="1">
      <c r="A1879" s="59"/>
      <c r="B1879" s="59"/>
      <c r="C1879" s="75"/>
      <c r="D1879" s="239"/>
      <c r="E1879" s="175"/>
      <c r="F1879" s="175"/>
      <c r="G1879" s="175"/>
      <c r="H1879" s="192"/>
      <c r="I1879" s="174"/>
      <c r="J1879" s="174"/>
      <c r="K1879" s="174"/>
      <c r="L1879" s="174"/>
      <c r="M1879" s="174"/>
      <c r="N1879" s="174"/>
      <c r="O1879" s="174"/>
      <c r="P1879" s="174"/>
      <c r="Q1879" s="108"/>
      <c r="R1879" s="82"/>
      <c r="S1879" s="82"/>
      <c r="T1879" s="82"/>
    </row>
    <row r="1880" spans="1:20" s="148" customFormat="1" ht="30" customHeight="1">
      <c r="A1880" s="59"/>
      <c r="B1880" s="59"/>
      <c r="C1880" s="75"/>
      <c r="D1880" s="239"/>
      <c r="E1880" s="175"/>
      <c r="F1880" s="175"/>
      <c r="G1880" s="175"/>
      <c r="H1880" s="192"/>
      <c r="I1880" s="174"/>
      <c r="J1880" s="174"/>
      <c r="K1880" s="174"/>
      <c r="L1880" s="174"/>
      <c r="M1880" s="174"/>
      <c r="N1880" s="174"/>
      <c r="O1880" s="174"/>
      <c r="P1880" s="174"/>
      <c r="Q1880" s="108"/>
      <c r="R1880" s="82"/>
      <c r="S1880" s="82"/>
      <c r="T1880" s="82"/>
    </row>
    <row r="1881" spans="1:20" s="148" customFormat="1" ht="30" customHeight="1">
      <c r="A1881" s="59"/>
      <c r="B1881" s="59"/>
      <c r="C1881" s="75"/>
      <c r="D1881" s="239"/>
      <c r="E1881" s="175"/>
      <c r="F1881" s="175"/>
      <c r="G1881" s="175"/>
      <c r="H1881" s="192"/>
      <c r="I1881" s="174"/>
      <c r="J1881" s="174"/>
      <c r="K1881" s="174"/>
      <c r="L1881" s="174"/>
      <c r="M1881" s="174"/>
      <c r="N1881" s="174"/>
      <c r="O1881" s="174"/>
      <c r="P1881" s="174"/>
      <c r="Q1881" s="108"/>
      <c r="R1881" s="82"/>
      <c r="S1881" s="82"/>
      <c r="T1881" s="82"/>
    </row>
    <row r="1882" spans="1:20" s="148" customFormat="1" ht="30" customHeight="1">
      <c r="A1882" s="59"/>
      <c r="B1882" s="59"/>
      <c r="C1882" s="75"/>
      <c r="D1882" s="239"/>
      <c r="E1882" s="175"/>
      <c r="F1882" s="175"/>
      <c r="G1882" s="175"/>
      <c r="H1882" s="192"/>
      <c r="I1882" s="174"/>
      <c r="J1882" s="174"/>
      <c r="K1882" s="174"/>
      <c r="L1882" s="174"/>
      <c r="M1882" s="174"/>
      <c r="N1882" s="174"/>
      <c r="O1882" s="174"/>
      <c r="P1882" s="174"/>
      <c r="Q1882" s="108"/>
      <c r="R1882" s="82"/>
      <c r="S1882" s="82"/>
      <c r="T1882" s="82"/>
    </row>
    <row r="1883" spans="1:20" s="148" customFormat="1" ht="30" customHeight="1">
      <c r="A1883" s="59"/>
      <c r="B1883" s="59"/>
      <c r="C1883" s="75"/>
      <c r="D1883" s="239"/>
      <c r="E1883" s="175"/>
      <c r="F1883" s="175"/>
      <c r="G1883" s="175"/>
      <c r="H1883" s="192"/>
      <c r="I1883" s="174"/>
      <c r="J1883" s="174"/>
      <c r="K1883" s="174"/>
      <c r="L1883" s="174"/>
      <c r="M1883" s="174"/>
      <c r="N1883" s="174"/>
      <c r="O1883" s="174"/>
      <c r="P1883" s="174"/>
      <c r="Q1883" s="108"/>
      <c r="R1883" s="82"/>
      <c r="S1883" s="82"/>
      <c r="T1883" s="82"/>
    </row>
    <row r="1884" spans="1:20" s="148" customFormat="1" ht="30" customHeight="1">
      <c r="A1884" s="59"/>
      <c r="B1884" s="59"/>
      <c r="C1884" s="75"/>
      <c r="D1884" s="239"/>
      <c r="E1884" s="175"/>
      <c r="F1884" s="175"/>
      <c r="G1884" s="175"/>
      <c r="H1884" s="192"/>
      <c r="I1884" s="174"/>
      <c r="J1884" s="174"/>
      <c r="K1884" s="174"/>
      <c r="L1884" s="174"/>
      <c r="M1884" s="174"/>
      <c r="N1884" s="174"/>
      <c r="O1884" s="174"/>
      <c r="P1884" s="174"/>
      <c r="Q1884" s="108"/>
      <c r="R1884" s="82"/>
      <c r="S1884" s="82"/>
      <c r="T1884" s="82"/>
    </row>
    <row r="1885" spans="1:20" s="148" customFormat="1" ht="30" customHeight="1">
      <c r="A1885" s="59"/>
      <c r="B1885" s="59"/>
      <c r="C1885" s="75"/>
      <c r="D1885" s="239"/>
      <c r="E1885" s="175"/>
      <c r="F1885" s="175"/>
      <c r="G1885" s="175"/>
      <c r="H1885" s="192"/>
      <c r="I1885" s="174"/>
      <c r="J1885" s="174"/>
      <c r="K1885" s="174"/>
      <c r="L1885" s="174"/>
      <c r="M1885" s="174"/>
      <c r="N1885" s="174"/>
      <c r="O1885" s="174"/>
      <c r="P1885" s="174"/>
      <c r="Q1885" s="108"/>
      <c r="R1885" s="82"/>
      <c r="S1885" s="82"/>
      <c r="T1885" s="82"/>
    </row>
    <row r="1886" spans="1:34" s="181" customFormat="1" ht="30" customHeight="1">
      <c r="A1886" s="59"/>
      <c r="B1886" s="59"/>
      <c r="C1886" s="75"/>
      <c r="D1886" s="239"/>
      <c r="E1886" s="175"/>
      <c r="F1886" s="175"/>
      <c r="G1886" s="175"/>
      <c r="H1886" s="192"/>
      <c r="I1886" s="174"/>
      <c r="J1886" s="174"/>
      <c r="K1886" s="174"/>
      <c r="L1886" s="174"/>
      <c r="M1886" s="174"/>
      <c r="N1886" s="174"/>
      <c r="O1886" s="174"/>
      <c r="P1886" s="174"/>
      <c r="Q1886" s="108"/>
      <c r="R1886" s="82"/>
      <c r="S1886" s="82"/>
      <c r="T1886" s="82"/>
      <c r="U1886" s="148"/>
      <c r="V1886" s="148"/>
      <c r="W1886" s="148"/>
      <c r="X1886" s="148"/>
      <c r="Y1886" s="148"/>
      <c r="Z1886" s="148"/>
      <c r="AA1886" s="148"/>
      <c r="AB1886" s="148"/>
      <c r="AC1886" s="148"/>
      <c r="AD1886" s="148"/>
      <c r="AE1886" s="148"/>
      <c r="AF1886" s="148"/>
      <c r="AG1886" s="148"/>
      <c r="AH1886" s="148"/>
    </row>
    <row r="1887" spans="1:20" s="148" customFormat="1" ht="30" customHeight="1">
      <c r="A1887" s="59"/>
      <c r="B1887" s="59"/>
      <c r="C1887" s="75"/>
      <c r="D1887" s="239"/>
      <c r="E1887" s="175"/>
      <c r="F1887" s="175"/>
      <c r="G1887" s="175"/>
      <c r="H1887" s="192"/>
      <c r="I1887" s="174"/>
      <c r="J1887" s="174"/>
      <c r="K1887" s="174"/>
      <c r="L1887" s="174"/>
      <c r="M1887" s="174"/>
      <c r="N1887" s="174"/>
      <c r="O1887" s="174"/>
      <c r="P1887" s="174"/>
      <c r="Q1887" s="108"/>
      <c r="R1887" s="82"/>
      <c r="S1887" s="82"/>
      <c r="T1887" s="82"/>
    </row>
    <row r="1888" spans="1:20" s="148" customFormat="1" ht="30" customHeight="1">
      <c r="A1888" s="59"/>
      <c r="B1888" s="59"/>
      <c r="C1888" s="75"/>
      <c r="D1888" s="239"/>
      <c r="E1888" s="175"/>
      <c r="F1888" s="175"/>
      <c r="G1888" s="175"/>
      <c r="H1888" s="192"/>
      <c r="I1888" s="174"/>
      <c r="J1888" s="174"/>
      <c r="K1888" s="174"/>
      <c r="L1888" s="174"/>
      <c r="M1888" s="174"/>
      <c r="N1888" s="174"/>
      <c r="O1888" s="174"/>
      <c r="P1888" s="174"/>
      <c r="Q1888" s="108"/>
      <c r="R1888" s="82"/>
      <c r="S1888" s="82"/>
      <c r="T1888" s="82"/>
    </row>
    <row r="1889" spans="1:20" s="148" customFormat="1" ht="30" customHeight="1">
      <c r="A1889" s="59"/>
      <c r="B1889" s="59"/>
      <c r="C1889" s="75"/>
      <c r="D1889" s="239"/>
      <c r="E1889" s="175"/>
      <c r="F1889" s="175"/>
      <c r="G1889" s="175"/>
      <c r="H1889" s="192"/>
      <c r="I1889" s="174"/>
      <c r="J1889" s="174"/>
      <c r="K1889" s="174"/>
      <c r="L1889" s="174"/>
      <c r="M1889" s="174"/>
      <c r="N1889" s="174"/>
      <c r="O1889" s="174"/>
      <c r="P1889" s="174"/>
      <c r="Q1889" s="108"/>
      <c r="R1889" s="82"/>
      <c r="S1889" s="82"/>
      <c r="T1889" s="82"/>
    </row>
    <row r="1890" spans="1:20" s="148" customFormat="1" ht="30" customHeight="1">
      <c r="A1890" s="59"/>
      <c r="B1890" s="59"/>
      <c r="C1890" s="75"/>
      <c r="D1890" s="239"/>
      <c r="E1890" s="175"/>
      <c r="F1890" s="175"/>
      <c r="G1890" s="175"/>
      <c r="H1890" s="192"/>
      <c r="I1890" s="174"/>
      <c r="J1890" s="174"/>
      <c r="K1890" s="174"/>
      <c r="L1890" s="174"/>
      <c r="M1890" s="174"/>
      <c r="N1890" s="174"/>
      <c r="O1890" s="174"/>
      <c r="P1890" s="174"/>
      <c r="Q1890" s="108"/>
      <c r="R1890" s="82"/>
      <c r="S1890" s="82"/>
      <c r="T1890" s="82"/>
    </row>
    <row r="1891" spans="1:20" s="148" customFormat="1" ht="30" customHeight="1">
      <c r="A1891" s="59"/>
      <c r="B1891" s="59"/>
      <c r="C1891" s="75"/>
      <c r="D1891" s="239"/>
      <c r="E1891" s="175"/>
      <c r="F1891" s="175"/>
      <c r="G1891" s="175"/>
      <c r="H1891" s="192"/>
      <c r="I1891" s="174"/>
      <c r="J1891" s="174"/>
      <c r="K1891" s="174"/>
      <c r="L1891" s="174"/>
      <c r="M1891" s="174"/>
      <c r="N1891" s="174"/>
      <c r="O1891" s="174"/>
      <c r="P1891" s="174"/>
      <c r="Q1891" s="108"/>
      <c r="R1891" s="82"/>
      <c r="S1891" s="82"/>
      <c r="T1891" s="82"/>
    </row>
    <row r="1892" spans="1:20" s="148" customFormat="1" ht="47.25" customHeight="1">
      <c r="A1892" s="59"/>
      <c r="B1892" s="59"/>
      <c r="C1892" s="75"/>
      <c r="D1892" s="239"/>
      <c r="E1892" s="175"/>
      <c r="F1892" s="175"/>
      <c r="G1892" s="175"/>
      <c r="H1892" s="192"/>
      <c r="I1892" s="174"/>
      <c r="J1892" s="174"/>
      <c r="K1892" s="174"/>
      <c r="L1892" s="174"/>
      <c r="M1892" s="174"/>
      <c r="N1892" s="174"/>
      <c r="O1892" s="174"/>
      <c r="P1892" s="174"/>
      <c r="Q1892" s="108"/>
      <c r="R1892" s="82"/>
      <c r="S1892" s="82"/>
      <c r="T1892" s="82"/>
    </row>
    <row r="1893" spans="1:20" s="148" customFormat="1" ht="30" customHeight="1">
      <c r="A1893" s="59"/>
      <c r="B1893" s="59"/>
      <c r="C1893" s="75"/>
      <c r="D1893" s="239"/>
      <c r="E1893" s="175"/>
      <c r="F1893" s="175"/>
      <c r="G1893" s="175"/>
      <c r="H1893" s="192"/>
      <c r="I1893" s="174"/>
      <c r="J1893" s="174"/>
      <c r="K1893" s="174"/>
      <c r="L1893" s="174"/>
      <c r="M1893" s="174"/>
      <c r="N1893" s="174"/>
      <c r="O1893" s="174"/>
      <c r="P1893" s="174"/>
      <c r="Q1893" s="108"/>
      <c r="R1893" s="82"/>
      <c r="S1893" s="82"/>
      <c r="T1893" s="82"/>
    </row>
    <row r="1894" spans="1:20" s="148" customFormat="1" ht="30" customHeight="1">
      <c r="A1894" s="59"/>
      <c r="B1894" s="59"/>
      <c r="C1894" s="75"/>
      <c r="D1894" s="239"/>
      <c r="E1894" s="175"/>
      <c r="F1894" s="175"/>
      <c r="G1894" s="175"/>
      <c r="H1894" s="192"/>
      <c r="I1894" s="174"/>
      <c r="J1894" s="174"/>
      <c r="K1894" s="174"/>
      <c r="L1894" s="174"/>
      <c r="M1894" s="174"/>
      <c r="N1894" s="174"/>
      <c r="O1894" s="174"/>
      <c r="P1894" s="174"/>
      <c r="Q1894" s="108"/>
      <c r="R1894" s="82"/>
      <c r="S1894" s="82"/>
      <c r="T1894" s="82"/>
    </row>
    <row r="1895" spans="1:20" s="148" customFormat="1" ht="30" customHeight="1">
      <c r="A1895" s="59"/>
      <c r="B1895" s="59"/>
      <c r="C1895" s="75"/>
      <c r="D1895" s="239"/>
      <c r="E1895" s="175"/>
      <c r="F1895" s="175"/>
      <c r="G1895" s="175"/>
      <c r="H1895" s="192"/>
      <c r="I1895" s="174"/>
      <c r="J1895" s="174"/>
      <c r="K1895" s="174"/>
      <c r="L1895" s="174"/>
      <c r="M1895" s="174"/>
      <c r="N1895" s="174"/>
      <c r="O1895" s="174"/>
      <c r="P1895" s="174"/>
      <c r="Q1895" s="108"/>
      <c r="R1895" s="82"/>
      <c r="S1895" s="82"/>
      <c r="T1895" s="82"/>
    </row>
    <row r="1896" spans="1:20" s="148" customFormat="1" ht="30" customHeight="1">
      <c r="A1896" s="59"/>
      <c r="B1896" s="59"/>
      <c r="C1896" s="75"/>
      <c r="D1896" s="239"/>
      <c r="E1896" s="175"/>
      <c r="F1896" s="175"/>
      <c r="G1896" s="175"/>
      <c r="H1896" s="192"/>
      <c r="I1896" s="174"/>
      <c r="J1896" s="174"/>
      <c r="K1896" s="174"/>
      <c r="L1896" s="174"/>
      <c r="M1896" s="174"/>
      <c r="N1896" s="174"/>
      <c r="O1896" s="174"/>
      <c r="P1896" s="174"/>
      <c r="Q1896" s="108"/>
      <c r="R1896" s="82"/>
      <c r="S1896" s="82"/>
      <c r="T1896" s="82"/>
    </row>
    <row r="1897" spans="1:20" s="148" customFormat="1" ht="30" customHeight="1">
      <c r="A1897" s="59"/>
      <c r="B1897" s="59"/>
      <c r="C1897" s="75"/>
      <c r="D1897" s="239"/>
      <c r="E1897" s="175"/>
      <c r="F1897" s="175"/>
      <c r="G1897" s="175"/>
      <c r="H1897" s="192"/>
      <c r="I1897" s="174"/>
      <c r="J1897" s="174"/>
      <c r="K1897" s="174"/>
      <c r="L1897" s="174"/>
      <c r="M1897" s="174"/>
      <c r="N1897" s="174"/>
      <c r="O1897" s="174"/>
      <c r="P1897" s="174"/>
      <c r="Q1897" s="108"/>
      <c r="R1897" s="82"/>
      <c r="S1897" s="82"/>
      <c r="T1897" s="82"/>
    </row>
    <row r="1898" spans="1:29" s="148" customFormat="1" ht="30" customHeight="1">
      <c r="A1898" s="59"/>
      <c r="B1898" s="59"/>
      <c r="C1898" s="75"/>
      <c r="D1898" s="239"/>
      <c r="E1898" s="175"/>
      <c r="F1898" s="175"/>
      <c r="G1898" s="175"/>
      <c r="H1898" s="192"/>
      <c r="I1898" s="174"/>
      <c r="J1898" s="174"/>
      <c r="K1898" s="174"/>
      <c r="L1898" s="174"/>
      <c r="M1898" s="174"/>
      <c r="N1898" s="174"/>
      <c r="O1898" s="174"/>
      <c r="P1898" s="174"/>
      <c r="Q1898" s="108"/>
      <c r="R1898" s="82"/>
      <c r="S1898" s="82"/>
      <c r="T1898" s="82"/>
      <c r="AC1898" s="32"/>
    </row>
    <row r="1899" spans="1:20" s="148" customFormat="1" ht="30" customHeight="1">
      <c r="A1899" s="59"/>
      <c r="B1899" s="59"/>
      <c r="C1899" s="75"/>
      <c r="D1899" s="239"/>
      <c r="E1899" s="175"/>
      <c r="F1899" s="175"/>
      <c r="G1899" s="175"/>
      <c r="H1899" s="192"/>
      <c r="I1899" s="174"/>
      <c r="J1899" s="174"/>
      <c r="K1899" s="174"/>
      <c r="L1899" s="174"/>
      <c r="M1899" s="174"/>
      <c r="N1899" s="174"/>
      <c r="O1899" s="174"/>
      <c r="P1899" s="174"/>
      <c r="Q1899" s="108"/>
      <c r="R1899" s="82"/>
      <c r="S1899" s="82"/>
      <c r="T1899" s="82"/>
    </row>
    <row r="1900" spans="1:20" s="148" customFormat="1" ht="30" customHeight="1">
      <c r="A1900" s="59"/>
      <c r="B1900" s="59"/>
      <c r="C1900" s="75"/>
      <c r="D1900" s="239"/>
      <c r="E1900" s="175"/>
      <c r="F1900" s="175"/>
      <c r="G1900" s="175"/>
      <c r="H1900" s="192"/>
      <c r="I1900" s="174"/>
      <c r="J1900" s="174"/>
      <c r="K1900" s="174"/>
      <c r="L1900" s="174"/>
      <c r="M1900" s="174"/>
      <c r="N1900" s="174"/>
      <c r="O1900" s="174"/>
      <c r="P1900" s="174"/>
      <c r="Q1900" s="108"/>
      <c r="R1900" s="82"/>
      <c r="S1900" s="82"/>
      <c r="T1900" s="82"/>
    </row>
    <row r="1901" spans="1:20" s="148" customFormat="1" ht="30" customHeight="1">
      <c r="A1901" s="59"/>
      <c r="B1901" s="59"/>
      <c r="C1901" s="75"/>
      <c r="D1901" s="239"/>
      <c r="E1901" s="175"/>
      <c r="F1901" s="175"/>
      <c r="G1901" s="175"/>
      <c r="H1901" s="192"/>
      <c r="I1901" s="174"/>
      <c r="J1901" s="174"/>
      <c r="K1901" s="174"/>
      <c r="L1901" s="174"/>
      <c r="M1901" s="174"/>
      <c r="N1901" s="174"/>
      <c r="O1901" s="174"/>
      <c r="P1901" s="174"/>
      <c r="Q1901" s="108"/>
      <c r="R1901" s="82"/>
      <c r="S1901" s="82"/>
      <c r="T1901" s="82"/>
    </row>
    <row r="1902" spans="1:20" s="148" customFormat="1" ht="30" customHeight="1">
      <c r="A1902" s="59"/>
      <c r="B1902" s="59"/>
      <c r="C1902" s="75"/>
      <c r="D1902" s="239"/>
      <c r="E1902" s="175"/>
      <c r="F1902" s="175"/>
      <c r="G1902" s="175"/>
      <c r="H1902" s="192"/>
      <c r="I1902" s="174"/>
      <c r="J1902" s="174"/>
      <c r="K1902" s="174"/>
      <c r="L1902" s="174"/>
      <c r="M1902" s="174"/>
      <c r="N1902" s="174"/>
      <c r="O1902" s="174"/>
      <c r="P1902" s="174"/>
      <c r="Q1902" s="108"/>
      <c r="R1902" s="82"/>
      <c r="S1902" s="82"/>
      <c r="T1902" s="82"/>
    </row>
    <row r="1903" spans="1:20" s="148" customFormat="1" ht="30" customHeight="1">
      <c r="A1903" s="59"/>
      <c r="B1903" s="59"/>
      <c r="C1903" s="75"/>
      <c r="D1903" s="239"/>
      <c r="E1903" s="175"/>
      <c r="F1903" s="175"/>
      <c r="G1903" s="175"/>
      <c r="H1903" s="192"/>
      <c r="I1903" s="174"/>
      <c r="J1903" s="174"/>
      <c r="K1903" s="174"/>
      <c r="L1903" s="174"/>
      <c r="M1903" s="174"/>
      <c r="N1903" s="174"/>
      <c r="O1903" s="174"/>
      <c r="P1903" s="174"/>
      <c r="Q1903" s="108"/>
      <c r="R1903" s="82"/>
      <c r="S1903" s="82"/>
      <c r="T1903" s="82"/>
    </row>
    <row r="1904" spans="1:20" s="148" customFormat="1" ht="30" customHeight="1">
      <c r="A1904" s="59"/>
      <c r="B1904" s="59"/>
      <c r="C1904" s="75"/>
      <c r="D1904" s="239"/>
      <c r="E1904" s="175"/>
      <c r="F1904" s="175"/>
      <c r="G1904" s="175"/>
      <c r="H1904" s="192"/>
      <c r="I1904" s="174"/>
      <c r="J1904" s="174"/>
      <c r="K1904" s="174"/>
      <c r="L1904" s="174"/>
      <c r="M1904" s="174"/>
      <c r="N1904" s="174"/>
      <c r="O1904" s="174"/>
      <c r="P1904" s="174"/>
      <c r="Q1904" s="108"/>
      <c r="R1904" s="82"/>
      <c r="S1904" s="82"/>
      <c r="T1904" s="82"/>
    </row>
    <row r="1905" spans="1:20" s="148" customFormat="1" ht="30" customHeight="1">
      <c r="A1905" s="59"/>
      <c r="B1905" s="59"/>
      <c r="C1905" s="75"/>
      <c r="D1905" s="239"/>
      <c r="E1905" s="175"/>
      <c r="F1905" s="175"/>
      <c r="G1905" s="175"/>
      <c r="H1905" s="192"/>
      <c r="I1905" s="174"/>
      <c r="J1905" s="174"/>
      <c r="K1905" s="174"/>
      <c r="L1905" s="174"/>
      <c r="M1905" s="174"/>
      <c r="N1905" s="174"/>
      <c r="O1905" s="174"/>
      <c r="P1905" s="174"/>
      <c r="Q1905" s="108"/>
      <c r="R1905" s="82"/>
      <c r="S1905" s="82"/>
      <c r="T1905" s="82"/>
    </row>
    <row r="1906" spans="1:20" s="148" customFormat="1" ht="30" customHeight="1">
      <c r="A1906" s="59"/>
      <c r="B1906" s="59"/>
      <c r="C1906" s="75"/>
      <c r="D1906" s="239"/>
      <c r="E1906" s="175"/>
      <c r="F1906" s="175"/>
      <c r="G1906" s="175"/>
      <c r="H1906" s="192"/>
      <c r="I1906" s="174"/>
      <c r="J1906" s="174"/>
      <c r="K1906" s="174"/>
      <c r="L1906" s="174"/>
      <c r="M1906" s="174"/>
      <c r="N1906" s="174"/>
      <c r="O1906" s="174"/>
      <c r="P1906" s="174"/>
      <c r="Q1906" s="108"/>
      <c r="R1906" s="82"/>
      <c r="S1906" s="82"/>
      <c r="T1906" s="82"/>
    </row>
    <row r="1907" spans="1:34" s="147" customFormat="1" ht="30" customHeight="1">
      <c r="A1907" s="59"/>
      <c r="B1907" s="59"/>
      <c r="C1907" s="75"/>
      <c r="D1907" s="239"/>
      <c r="E1907" s="175"/>
      <c r="F1907" s="175"/>
      <c r="G1907" s="175"/>
      <c r="H1907" s="192"/>
      <c r="I1907" s="174"/>
      <c r="J1907" s="174"/>
      <c r="K1907" s="174"/>
      <c r="L1907" s="174"/>
      <c r="M1907" s="174"/>
      <c r="N1907" s="174"/>
      <c r="O1907" s="174"/>
      <c r="P1907" s="174"/>
      <c r="Q1907" s="108"/>
      <c r="R1907" s="82"/>
      <c r="S1907" s="82"/>
      <c r="T1907" s="82"/>
      <c r="U1907" s="82"/>
      <c r="V1907" s="82"/>
      <c r="W1907" s="82"/>
      <c r="X1907" s="82"/>
      <c r="Y1907" s="82"/>
      <c r="Z1907" s="82"/>
      <c r="AA1907" s="82"/>
      <c r="AB1907" s="82"/>
      <c r="AC1907" s="82"/>
      <c r="AD1907" s="148"/>
      <c r="AE1907" s="148"/>
      <c r="AF1907" s="148"/>
      <c r="AG1907" s="148"/>
      <c r="AH1907" s="148"/>
    </row>
    <row r="1908" spans="1:29" s="148" customFormat="1" ht="30" customHeight="1">
      <c r="A1908" s="59"/>
      <c r="B1908" s="59"/>
      <c r="C1908" s="75"/>
      <c r="D1908" s="239"/>
      <c r="E1908" s="175"/>
      <c r="F1908" s="175"/>
      <c r="G1908" s="175"/>
      <c r="H1908" s="192"/>
      <c r="I1908" s="174"/>
      <c r="J1908" s="174"/>
      <c r="K1908" s="174"/>
      <c r="L1908" s="174"/>
      <c r="M1908" s="174"/>
      <c r="N1908" s="174"/>
      <c r="O1908" s="174"/>
      <c r="P1908" s="174"/>
      <c r="Q1908" s="108"/>
      <c r="R1908" s="82"/>
      <c r="S1908" s="82"/>
      <c r="T1908" s="82"/>
      <c r="U1908" s="82"/>
      <c r="V1908" s="82"/>
      <c r="W1908" s="82"/>
      <c r="X1908" s="82"/>
      <c r="Y1908" s="82"/>
      <c r="Z1908" s="82"/>
      <c r="AA1908" s="82"/>
      <c r="AB1908" s="82"/>
      <c r="AC1908" s="82"/>
    </row>
    <row r="1909" spans="1:29" s="148" customFormat="1" ht="30" customHeight="1">
      <c r="A1909" s="59"/>
      <c r="B1909" s="59"/>
      <c r="C1909" s="75"/>
      <c r="D1909" s="239"/>
      <c r="E1909" s="175"/>
      <c r="F1909" s="175"/>
      <c r="G1909" s="175"/>
      <c r="H1909" s="192"/>
      <c r="I1909" s="174"/>
      <c r="J1909" s="174"/>
      <c r="K1909" s="174"/>
      <c r="L1909" s="174"/>
      <c r="M1909" s="174"/>
      <c r="N1909" s="174"/>
      <c r="O1909" s="174"/>
      <c r="P1909" s="174"/>
      <c r="Q1909" s="108"/>
      <c r="R1909" s="82"/>
      <c r="S1909" s="82"/>
      <c r="T1909" s="82"/>
      <c r="U1909" s="82"/>
      <c r="V1909" s="82"/>
      <c r="W1909" s="82"/>
      <c r="X1909" s="82"/>
      <c r="Y1909" s="82"/>
      <c r="Z1909" s="82"/>
      <c r="AA1909" s="82"/>
      <c r="AB1909" s="82"/>
      <c r="AC1909" s="82"/>
    </row>
    <row r="1910" spans="1:29" s="148" customFormat="1" ht="30" customHeight="1">
      <c r="A1910" s="59"/>
      <c r="B1910" s="59"/>
      <c r="C1910" s="75"/>
      <c r="D1910" s="239"/>
      <c r="E1910" s="175"/>
      <c r="F1910" s="175"/>
      <c r="G1910" s="175"/>
      <c r="H1910" s="192"/>
      <c r="I1910" s="174"/>
      <c r="J1910" s="174"/>
      <c r="K1910" s="174"/>
      <c r="L1910" s="174"/>
      <c r="M1910" s="174"/>
      <c r="N1910" s="174"/>
      <c r="O1910" s="174"/>
      <c r="P1910" s="174"/>
      <c r="Q1910" s="108"/>
      <c r="R1910" s="82"/>
      <c r="S1910" s="82"/>
      <c r="T1910" s="82"/>
      <c r="U1910" s="82"/>
      <c r="V1910" s="82"/>
      <c r="W1910" s="82"/>
      <c r="X1910" s="82"/>
      <c r="Y1910" s="82"/>
      <c r="Z1910" s="82"/>
      <c r="AA1910" s="82"/>
      <c r="AB1910" s="82"/>
      <c r="AC1910" s="82"/>
    </row>
    <row r="1911" spans="1:29" s="148" customFormat="1" ht="30" customHeight="1">
      <c r="A1911" s="59"/>
      <c r="B1911" s="59"/>
      <c r="C1911" s="75"/>
      <c r="D1911" s="239"/>
      <c r="E1911" s="175"/>
      <c r="F1911" s="175"/>
      <c r="G1911" s="175"/>
      <c r="H1911" s="192"/>
      <c r="I1911" s="174"/>
      <c r="J1911" s="174"/>
      <c r="K1911" s="174"/>
      <c r="L1911" s="174"/>
      <c r="M1911" s="174"/>
      <c r="N1911" s="174"/>
      <c r="O1911" s="174"/>
      <c r="P1911" s="174"/>
      <c r="Q1911" s="108"/>
      <c r="R1911" s="82"/>
      <c r="S1911" s="82"/>
      <c r="T1911" s="82"/>
      <c r="U1911" s="82"/>
      <c r="V1911" s="82"/>
      <c r="W1911" s="82"/>
      <c r="X1911" s="82"/>
      <c r="Y1911" s="82"/>
      <c r="Z1911" s="82"/>
      <c r="AA1911" s="82"/>
      <c r="AB1911" s="82"/>
      <c r="AC1911" s="82"/>
    </row>
    <row r="1912" spans="1:34" s="181" customFormat="1" ht="42" customHeight="1">
      <c r="A1912" s="59"/>
      <c r="B1912" s="59"/>
      <c r="C1912" s="75"/>
      <c r="D1912" s="239"/>
      <c r="E1912" s="175"/>
      <c r="F1912" s="175"/>
      <c r="G1912" s="175"/>
      <c r="H1912" s="192"/>
      <c r="I1912" s="174"/>
      <c r="J1912" s="174"/>
      <c r="K1912" s="174"/>
      <c r="L1912" s="174"/>
      <c r="M1912" s="174"/>
      <c r="N1912" s="174"/>
      <c r="O1912" s="174"/>
      <c r="P1912" s="174"/>
      <c r="Q1912" s="108"/>
      <c r="R1912" s="82"/>
      <c r="S1912" s="82"/>
      <c r="T1912" s="82"/>
      <c r="U1912" s="82"/>
      <c r="V1912" s="82"/>
      <c r="W1912" s="82"/>
      <c r="X1912" s="82"/>
      <c r="Y1912" s="82"/>
      <c r="Z1912" s="82"/>
      <c r="AA1912" s="82"/>
      <c r="AB1912" s="82"/>
      <c r="AC1912" s="82"/>
      <c r="AD1912" s="148"/>
      <c r="AE1912" s="148"/>
      <c r="AF1912" s="148"/>
      <c r="AG1912" s="148"/>
      <c r="AH1912" s="148"/>
    </row>
    <row r="1913" spans="1:34" s="181" customFormat="1" ht="30" customHeight="1">
      <c r="A1913" s="59"/>
      <c r="B1913" s="59"/>
      <c r="C1913" s="75"/>
      <c r="D1913" s="239"/>
      <c r="E1913" s="175"/>
      <c r="F1913" s="175"/>
      <c r="G1913" s="175"/>
      <c r="H1913" s="192"/>
      <c r="I1913" s="174"/>
      <c r="J1913" s="174"/>
      <c r="K1913" s="174"/>
      <c r="L1913" s="174"/>
      <c r="M1913" s="174"/>
      <c r="N1913" s="174"/>
      <c r="O1913" s="174"/>
      <c r="P1913" s="174"/>
      <c r="Q1913" s="108"/>
      <c r="R1913" s="82"/>
      <c r="S1913" s="82"/>
      <c r="T1913" s="82"/>
      <c r="U1913" s="82"/>
      <c r="V1913" s="82"/>
      <c r="W1913" s="82"/>
      <c r="X1913" s="82"/>
      <c r="Y1913" s="82"/>
      <c r="Z1913" s="82"/>
      <c r="AA1913" s="82"/>
      <c r="AB1913" s="82"/>
      <c r="AC1913" s="82"/>
      <c r="AD1913" s="148"/>
      <c r="AE1913" s="148"/>
      <c r="AF1913" s="148"/>
      <c r="AG1913" s="148"/>
      <c r="AH1913" s="148"/>
    </row>
    <row r="1914" spans="1:34" s="181" customFormat="1" ht="30" customHeight="1">
      <c r="A1914" s="59"/>
      <c r="B1914" s="59"/>
      <c r="C1914" s="75"/>
      <c r="D1914" s="239"/>
      <c r="E1914" s="175"/>
      <c r="F1914" s="175"/>
      <c r="G1914" s="175"/>
      <c r="H1914" s="192"/>
      <c r="I1914" s="174"/>
      <c r="J1914" s="174"/>
      <c r="K1914" s="174"/>
      <c r="L1914" s="174"/>
      <c r="M1914" s="174"/>
      <c r="N1914" s="174"/>
      <c r="O1914" s="174"/>
      <c r="P1914" s="174"/>
      <c r="Q1914" s="108"/>
      <c r="R1914" s="82"/>
      <c r="S1914" s="82"/>
      <c r="T1914" s="82"/>
      <c r="U1914" s="82"/>
      <c r="V1914" s="82"/>
      <c r="W1914" s="82"/>
      <c r="X1914" s="82"/>
      <c r="Y1914" s="82"/>
      <c r="Z1914" s="82"/>
      <c r="AA1914" s="82"/>
      <c r="AB1914" s="82"/>
      <c r="AC1914" s="82"/>
      <c r="AD1914" s="148"/>
      <c r="AE1914" s="148"/>
      <c r="AF1914" s="148"/>
      <c r="AG1914" s="148"/>
      <c r="AH1914" s="148"/>
    </row>
    <row r="1915" spans="1:29" s="148" customFormat="1" ht="30" customHeight="1">
      <c r="A1915" s="59"/>
      <c r="B1915" s="59"/>
      <c r="C1915" s="75"/>
      <c r="D1915" s="239"/>
      <c r="E1915" s="175"/>
      <c r="F1915" s="175"/>
      <c r="G1915" s="175"/>
      <c r="H1915" s="192"/>
      <c r="I1915" s="174"/>
      <c r="J1915" s="174"/>
      <c r="K1915" s="174"/>
      <c r="L1915" s="174"/>
      <c r="M1915" s="174"/>
      <c r="N1915" s="174"/>
      <c r="O1915" s="174"/>
      <c r="P1915" s="174"/>
      <c r="Q1915" s="108"/>
      <c r="R1915" s="82"/>
      <c r="S1915" s="82"/>
      <c r="T1915" s="82"/>
      <c r="U1915" s="82"/>
      <c r="V1915" s="82"/>
      <c r="W1915" s="82"/>
      <c r="X1915" s="82"/>
      <c r="Y1915" s="82"/>
      <c r="Z1915" s="82"/>
      <c r="AA1915" s="82"/>
      <c r="AB1915" s="82"/>
      <c r="AC1915" s="82"/>
    </row>
    <row r="1916" spans="1:29" s="148" customFormat="1" ht="30" customHeight="1">
      <c r="A1916" s="59"/>
      <c r="B1916" s="59"/>
      <c r="C1916" s="75"/>
      <c r="D1916" s="239"/>
      <c r="E1916" s="175"/>
      <c r="F1916" s="175"/>
      <c r="G1916" s="175"/>
      <c r="H1916" s="192"/>
      <c r="I1916" s="174"/>
      <c r="J1916" s="174"/>
      <c r="K1916" s="174"/>
      <c r="L1916" s="174"/>
      <c r="M1916" s="174"/>
      <c r="N1916" s="174"/>
      <c r="O1916" s="174"/>
      <c r="P1916" s="174"/>
      <c r="Q1916" s="108"/>
      <c r="R1916" s="82"/>
      <c r="S1916" s="82"/>
      <c r="T1916" s="82"/>
      <c r="U1916" s="82"/>
      <c r="V1916" s="82"/>
      <c r="W1916" s="82"/>
      <c r="X1916" s="82"/>
      <c r="Y1916" s="82"/>
      <c r="Z1916" s="82"/>
      <c r="AA1916" s="82"/>
      <c r="AB1916" s="82"/>
      <c r="AC1916" s="82"/>
    </row>
    <row r="1917" spans="1:29" s="148" customFormat="1" ht="30" customHeight="1">
      <c r="A1917" s="59"/>
      <c r="B1917" s="59"/>
      <c r="C1917" s="75"/>
      <c r="D1917" s="239"/>
      <c r="E1917" s="175"/>
      <c r="F1917" s="175"/>
      <c r="G1917" s="175"/>
      <c r="H1917" s="192"/>
      <c r="I1917" s="174"/>
      <c r="J1917" s="174"/>
      <c r="K1917" s="174"/>
      <c r="L1917" s="174"/>
      <c r="M1917" s="174"/>
      <c r="N1917" s="174"/>
      <c r="O1917" s="174"/>
      <c r="P1917" s="174"/>
      <c r="Q1917" s="108"/>
      <c r="R1917" s="82"/>
      <c r="S1917" s="82"/>
      <c r="T1917" s="82"/>
      <c r="U1917" s="82"/>
      <c r="V1917" s="82"/>
      <c r="W1917" s="82"/>
      <c r="X1917" s="82"/>
      <c r="Y1917" s="82"/>
      <c r="Z1917" s="82"/>
      <c r="AA1917" s="82"/>
      <c r="AB1917" s="82"/>
      <c r="AC1917" s="82"/>
    </row>
    <row r="1918" spans="1:29" s="148" customFormat="1" ht="30" customHeight="1">
      <c r="A1918" s="59"/>
      <c r="B1918" s="59"/>
      <c r="C1918" s="75"/>
      <c r="D1918" s="239"/>
      <c r="E1918" s="175"/>
      <c r="F1918" s="175"/>
      <c r="G1918" s="175"/>
      <c r="H1918" s="192"/>
      <c r="I1918" s="174"/>
      <c r="J1918" s="174"/>
      <c r="K1918" s="174"/>
      <c r="L1918" s="174"/>
      <c r="M1918" s="174"/>
      <c r="N1918" s="174"/>
      <c r="O1918" s="174"/>
      <c r="P1918" s="174"/>
      <c r="Q1918" s="108"/>
      <c r="R1918" s="82"/>
      <c r="S1918" s="82"/>
      <c r="T1918" s="82"/>
      <c r="U1918" s="82"/>
      <c r="V1918" s="82"/>
      <c r="W1918" s="82"/>
      <c r="X1918" s="82"/>
      <c r="Y1918" s="82"/>
      <c r="Z1918" s="82"/>
      <c r="AA1918" s="82"/>
      <c r="AB1918" s="82"/>
      <c r="AC1918" s="82"/>
    </row>
    <row r="1919" spans="1:29" s="148" customFormat="1" ht="30" customHeight="1">
      <c r="A1919" s="59"/>
      <c r="B1919" s="59"/>
      <c r="C1919" s="75"/>
      <c r="D1919" s="239"/>
      <c r="E1919" s="175"/>
      <c r="F1919" s="175"/>
      <c r="G1919" s="175"/>
      <c r="H1919" s="192"/>
      <c r="I1919" s="174"/>
      <c r="J1919" s="174"/>
      <c r="K1919" s="174"/>
      <c r="L1919" s="174"/>
      <c r="M1919" s="174"/>
      <c r="N1919" s="174"/>
      <c r="O1919" s="174"/>
      <c r="P1919" s="174"/>
      <c r="Q1919" s="108"/>
      <c r="R1919" s="82"/>
      <c r="S1919" s="82"/>
      <c r="T1919" s="82"/>
      <c r="U1919" s="82"/>
      <c r="V1919" s="82"/>
      <c r="W1919" s="82"/>
      <c r="X1919" s="82"/>
      <c r="Y1919" s="82"/>
      <c r="Z1919" s="82"/>
      <c r="AA1919" s="82"/>
      <c r="AB1919" s="82"/>
      <c r="AC1919" s="82"/>
    </row>
    <row r="1920" spans="1:34" s="148" customFormat="1" ht="30" customHeight="1">
      <c r="A1920" s="59"/>
      <c r="B1920" s="59"/>
      <c r="C1920" s="75"/>
      <c r="D1920" s="239"/>
      <c r="E1920" s="175"/>
      <c r="F1920" s="175"/>
      <c r="G1920" s="175"/>
      <c r="H1920" s="192"/>
      <c r="I1920" s="174"/>
      <c r="J1920" s="174"/>
      <c r="K1920" s="174"/>
      <c r="L1920" s="174"/>
      <c r="M1920" s="174"/>
      <c r="N1920" s="174"/>
      <c r="O1920" s="174"/>
      <c r="P1920" s="174"/>
      <c r="Q1920" s="108"/>
      <c r="R1920" s="82"/>
      <c r="S1920" s="82"/>
      <c r="T1920" s="82"/>
      <c r="U1920" s="82"/>
      <c r="V1920" s="82"/>
      <c r="W1920" s="82"/>
      <c r="X1920" s="82"/>
      <c r="Y1920" s="82"/>
      <c r="Z1920" s="82"/>
      <c r="AA1920" s="82"/>
      <c r="AB1920" s="82"/>
      <c r="AC1920" s="82"/>
      <c r="AD1920" s="82"/>
      <c r="AE1920" s="82"/>
      <c r="AF1920" s="82"/>
      <c r="AG1920" s="82"/>
      <c r="AH1920" s="82"/>
    </row>
    <row r="1921" spans="1:34" s="148" customFormat="1" ht="30" customHeight="1">
      <c r="A1921" s="59"/>
      <c r="B1921" s="59"/>
      <c r="C1921" s="75"/>
      <c r="D1921" s="239"/>
      <c r="E1921" s="175"/>
      <c r="F1921" s="175"/>
      <c r="G1921" s="175"/>
      <c r="H1921" s="192"/>
      <c r="I1921" s="174"/>
      <c r="J1921" s="174"/>
      <c r="K1921" s="174"/>
      <c r="L1921" s="174"/>
      <c r="M1921" s="174"/>
      <c r="N1921" s="174"/>
      <c r="O1921" s="174"/>
      <c r="P1921" s="174"/>
      <c r="Q1921" s="108"/>
      <c r="R1921" s="82"/>
      <c r="S1921" s="82"/>
      <c r="T1921" s="82"/>
      <c r="U1921" s="82"/>
      <c r="V1921" s="82"/>
      <c r="W1921" s="82"/>
      <c r="X1921" s="82"/>
      <c r="Y1921" s="82"/>
      <c r="Z1921" s="82"/>
      <c r="AA1921" s="82"/>
      <c r="AB1921" s="82"/>
      <c r="AC1921" s="82"/>
      <c r="AD1921" s="82"/>
      <c r="AE1921" s="82"/>
      <c r="AF1921" s="82"/>
      <c r="AG1921" s="82"/>
      <c r="AH1921" s="82"/>
    </row>
    <row r="1922" spans="1:34" s="148" customFormat="1" ht="30" customHeight="1">
      <c r="A1922" s="59"/>
      <c r="B1922" s="59"/>
      <c r="C1922" s="75"/>
      <c r="D1922" s="239"/>
      <c r="E1922" s="175"/>
      <c r="F1922" s="175"/>
      <c r="G1922" s="175"/>
      <c r="H1922" s="192"/>
      <c r="I1922" s="174"/>
      <c r="J1922" s="174"/>
      <c r="K1922" s="174"/>
      <c r="L1922" s="174"/>
      <c r="M1922" s="174"/>
      <c r="N1922" s="174"/>
      <c r="O1922" s="174"/>
      <c r="P1922" s="174"/>
      <c r="Q1922" s="108"/>
      <c r="R1922" s="82"/>
      <c r="S1922" s="82"/>
      <c r="T1922" s="82"/>
      <c r="U1922" s="82"/>
      <c r="V1922" s="82"/>
      <c r="W1922" s="82"/>
      <c r="X1922" s="82"/>
      <c r="Y1922" s="82"/>
      <c r="Z1922" s="82"/>
      <c r="AA1922" s="82"/>
      <c r="AB1922" s="82"/>
      <c r="AC1922" s="82"/>
      <c r="AD1922" s="82"/>
      <c r="AE1922" s="82"/>
      <c r="AF1922" s="82"/>
      <c r="AG1922" s="82"/>
      <c r="AH1922" s="82"/>
    </row>
    <row r="1923" spans="1:34" s="148" customFormat="1" ht="30" customHeight="1">
      <c r="A1923" s="59"/>
      <c r="B1923" s="59"/>
      <c r="C1923" s="75"/>
      <c r="D1923" s="239"/>
      <c r="E1923" s="175"/>
      <c r="F1923" s="175"/>
      <c r="G1923" s="175"/>
      <c r="H1923" s="192"/>
      <c r="I1923" s="174"/>
      <c r="J1923" s="174"/>
      <c r="K1923" s="174"/>
      <c r="L1923" s="174"/>
      <c r="M1923" s="174"/>
      <c r="N1923" s="174"/>
      <c r="O1923" s="174"/>
      <c r="P1923" s="174"/>
      <c r="Q1923" s="108"/>
      <c r="R1923" s="82"/>
      <c r="S1923" s="82"/>
      <c r="T1923" s="82"/>
      <c r="U1923" s="82"/>
      <c r="V1923" s="82"/>
      <c r="W1923" s="82"/>
      <c r="X1923" s="82"/>
      <c r="Y1923" s="82"/>
      <c r="Z1923" s="82"/>
      <c r="AA1923" s="82"/>
      <c r="AB1923" s="82"/>
      <c r="AC1923" s="82"/>
      <c r="AD1923" s="82"/>
      <c r="AE1923" s="82"/>
      <c r="AF1923" s="82"/>
      <c r="AG1923" s="82"/>
      <c r="AH1923" s="82"/>
    </row>
    <row r="1924" spans="1:34" s="148" customFormat="1" ht="30" customHeight="1">
      <c r="A1924" s="59"/>
      <c r="B1924" s="59"/>
      <c r="C1924" s="75"/>
      <c r="D1924" s="239"/>
      <c r="E1924" s="175"/>
      <c r="F1924" s="175"/>
      <c r="G1924" s="175"/>
      <c r="H1924" s="192"/>
      <c r="I1924" s="174"/>
      <c r="J1924" s="174"/>
      <c r="K1924" s="174"/>
      <c r="L1924" s="174"/>
      <c r="M1924" s="174"/>
      <c r="N1924" s="174"/>
      <c r="O1924" s="174"/>
      <c r="P1924" s="174"/>
      <c r="Q1924" s="108"/>
      <c r="R1924" s="82"/>
      <c r="S1924" s="82"/>
      <c r="T1924" s="82"/>
      <c r="U1924" s="82"/>
      <c r="V1924" s="82"/>
      <c r="W1924" s="82"/>
      <c r="X1924" s="82"/>
      <c r="Y1924" s="82"/>
      <c r="Z1924" s="82"/>
      <c r="AA1924" s="82"/>
      <c r="AB1924" s="82"/>
      <c r="AC1924" s="82"/>
      <c r="AD1924" s="82"/>
      <c r="AE1924" s="82"/>
      <c r="AF1924" s="82"/>
      <c r="AG1924" s="82"/>
      <c r="AH1924" s="82"/>
    </row>
    <row r="1925" spans="1:34" s="148" customFormat="1" ht="30" customHeight="1">
      <c r="A1925" s="59"/>
      <c r="B1925" s="59"/>
      <c r="C1925" s="75"/>
      <c r="D1925" s="239"/>
      <c r="E1925" s="175"/>
      <c r="F1925" s="175"/>
      <c r="G1925" s="175"/>
      <c r="H1925" s="192"/>
      <c r="I1925" s="174"/>
      <c r="J1925" s="174"/>
      <c r="K1925" s="174"/>
      <c r="L1925" s="174"/>
      <c r="M1925" s="174"/>
      <c r="N1925" s="174"/>
      <c r="O1925" s="174"/>
      <c r="P1925" s="174"/>
      <c r="Q1925" s="108"/>
      <c r="R1925" s="82"/>
      <c r="S1925" s="82"/>
      <c r="T1925" s="82"/>
      <c r="U1925" s="82"/>
      <c r="V1925" s="82"/>
      <c r="W1925" s="82"/>
      <c r="X1925" s="82"/>
      <c r="Y1925" s="82"/>
      <c r="Z1925" s="82"/>
      <c r="AA1925" s="82"/>
      <c r="AB1925" s="82"/>
      <c r="AC1925" s="82"/>
      <c r="AD1925" s="82"/>
      <c r="AE1925" s="82"/>
      <c r="AF1925" s="82"/>
      <c r="AG1925" s="82"/>
      <c r="AH1925" s="82"/>
    </row>
    <row r="1926" spans="1:34" s="148" customFormat="1" ht="30" customHeight="1">
      <c r="A1926" s="59"/>
      <c r="B1926" s="59"/>
      <c r="C1926" s="75"/>
      <c r="D1926" s="239"/>
      <c r="E1926" s="175"/>
      <c r="F1926" s="175"/>
      <c r="G1926" s="175"/>
      <c r="H1926" s="192"/>
      <c r="I1926" s="174"/>
      <c r="J1926" s="174"/>
      <c r="K1926" s="174"/>
      <c r="L1926" s="174"/>
      <c r="M1926" s="174"/>
      <c r="N1926" s="174"/>
      <c r="O1926" s="174"/>
      <c r="P1926" s="174"/>
      <c r="Q1926" s="108"/>
      <c r="R1926" s="82"/>
      <c r="S1926" s="82"/>
      <c r="T1926" s="82"/>
      <c r="U1926" s="82"/>
      <c r="V1926" s="82"/>
      <c r="W1926" s="82"/>
      <c r="X1926" s="82"/>
      <c r="Y1926" s="82"/>
      <c r="Z1926" s="82"/>
      <c r="AA1926" s="82"/>
      <c r="AB1926" s="82"/>
      <c r="AC1926" s="82"/>
      <c r="AD1926" s="82"/>
      <c r="AE1926" s="82"/>
      <c r="AF1926" s="82"/>
      <c r="AG1926" s="82"/>
      <c r="AH1926" s="82"/>
    </row>
    <row r="1927" spans="1:34" s="148" customFormat="1" ht="30" customHeight="1">
      <c r="A1927" s="59"/>
      <c r="B1927" s="59"/>
      <c r="C1927" s="75"/>
      <c r="D1927" s="239"/>
      <c r="E1927" s="175"/>
      <c r="F1927" s="175"/>
      <c r="G1927" s="175"/>
      <c r="H1927" s="192"/>
      <c r="I1927" s="174"/>
      <c r="J1927" s="174"/>
      <c r="K1927" s="174"/>
      <c r="L1927" s="174"/>
      <c r="M1927" s="174"/>
      <c r="N1927" s="174"/>
      <c r="O1927" s="174"/>
      <c r="P1927" s="174"/>
      <c r="Q1927" s="108"/>
      <c r="R1927" s="82"/>
      <c r="S1927" s="82"/>
      <c r="T1927" s="82"/>
      <c r="U1927" s="82"/>
      <c r="V1927" s="82"/>
      <c r="W1927" s="82"/>
      <c r="X1927" s="82"/>
      <c r="Y1927" s="82"/>
      <c r="Z1927" s="82"/>
      <c r="AA1927" s="82"/>
      <c r="AB1927" s="82"/>
      <c r="AC1927" s="82"/>
      <c r="AD1927" s="82"/>
      <c r="AE1927" s="82"/>
      <c r="AF1927" s="82"/>
      <c r="AG1927" s="82"/>
      <c r="AH1927" s="82"/>
    </row>
    <row r="1928" spans="1:34" s="148" customFormat="1" ht="30" customHeight="1">
      <c r="A1928" s="59"/>
      <c r="B1928" s="59"/>
      <c r="C1928" s="75"/>
      <c r="D1928" s="239"/>
      <c r="E1928" s="175"/>
      <c r="F1928" s="175"/>
      <c r="G1928" s="175"/>
      <c r="H1928" s="192"/>
      <c r="I1928" s="174"/>
      <c r="J1928" s="174"/>
      <c r="K1928" s="174"/>
      <c r="L1928" s="174"/>
      <c r="M1928" s="174"/>
      <c r="N1928" s="174"/>
      <c r="O1928" s="174"/>
      <c r="P1928" s="174"/>
      <c r="Q1928" s="108"/>
      <c r="R1928" s="82"/>
      <c r="S1928" s="82"/>
      <c r="T1928" s="82"/>
      <c r="U1928" s="82"/>
      <c r="V1928" s="82"/>
      <c r="W1928" s="82"/>
      <c r="X1928" s="82"/>
      <c r="Y1928" s="82"/>
      <c r="Z1928" s="82"/>
      <c r="AA1928" s="82"/>
      <c r="AB1928" s="82"/>
      <c r="AC1928" s="82"/>
      <c r="AD1928" s="82"/>
      <c r="AE1928" s="82"/>
      <c r="AF1928" s="82"/>
      <c r="AG1928" s="82"/>
      <c r="AH1928" s="82"/>
    </row>
    <row r="1929" spans="1:34" s="148" customFormat="1" ht="30" customHeight="1">
      <c r="A1929" s="59"/>
      <c r="B1929" s="59"/>
      <c r="C1929" s="75"/>
      <c r="D1929" s="239"/>
      <c r="E1929" s="175"/>
      <c r="F1929" s="175"/>
      <c r="G1929" s="175"/>
      <c r="H1929" s="192"/>
      <c r="I1929" s="174"/>
      <c r="J1929" s="174"/>
      <c r="K1929" s="174"/>
      <c r="L1929" s="174"/>
      <c r="M1929" s="174"/>
      <c r="N1929" s="174"/>
      <c r="O1929" s="174"/>
      <c r="P1929" s="174"/>
      <c r="Q1929" s="108"/>
      <c r="R1929" s="82"/>
      <c r="S1929" s="82"/>
      <c r="T1929" s="82"/>
      <c r="U1929" s="82"/>
      <c r="V1929" s="82"/>
      <c r="W1929" s="82"/>
      <c r="X1929" s="82"/>
      <c r="Y1929" s="82"/>
      <c r="Z1929" s="82"/>
      <c r="AA1929" s="82"/>
      <c r="AB1929" s="82"/>
      <c r="AC1929" s="82"/>
      <c r="AD1929" s="82"/>
      <c r="AE1929" s="82"/>
      <c r="AF1929" s="82"/>
      <c r="AG1929" s="82"/>
      <c r="AH1929" s="82"/>
    </row>
    <row r="1930" spans="1:34" s="148" customFormat="1" ht="30" customHeight="1">
      <c r="A1930" s="59"/>
      <c r="B1930" s="59"/>
      <c r="C1930" s="75"/>
      <c r="D1930" s="239"/>
      <c r="E1930" s="175"/>
      <c r="F1930" s="175"/>
      <c r="G1930" s="175"/>
      <c r="H1930" s="192"/>
      <c r="I1930" s="174"/>
      <c r="J1930" s="174"/>
      <c r="K1930" s="174"/>
      <c r="L1930" s="174"/>
      <c r="M1930" s="174"/>
      <c r="N1930" s="174"/>
      <c r="O1930" s="174"/>
      <c r="P1930" s="174"/>
      <c r="Q1930" s="108"/>
      <c r="R1930" s="82"/>
      <c r="S1930" s="82"/>
      <c r="T1930" s="82"/>
      <c r="U1930" s="82"/>
      <c r="V1930" s="82"/>
      <c r="W1930" s="82"/>
      <c r="X1930" s="82"/>
      <c r="Y1930" s="82"/>
      <c r="Z1930" s="82"/>
      <c r="AA1930" s="82"/>
      <c r="AB1930" s="82"/>
      <c r="AC1930" s="82"/>
      <c r="AD1930" s="82"/>
      <c r="AE1930" s="82"/>
      <c r="AF1930" s="82"/>
      <c r="AG1930" s="82"/>
      <c r="AH1930" s="82"/>
    </row>
    <row r="1931" spans="1:34" s="148" customFormat="1" ht="30" customHeight="1">
      <c r="A1931" s="59"/>
      <c r="B1931" s="59"/>
      <c r="C1931" s="75"/>
      <c r="D1931" s="239"/>
      <c r="E1931" s="175"/>
      <c r="F1931" s="175"/>
      <c r="G1931" s="175"/>
      <c r="H1931" s="192"/>
      <c r="I1931" s="174"/>
      <c r="J1931" s="174"/>
      <c r="K1931" s="174"/>
      <c r="L1931" s="174"/>
      <c r="M1931" s="174"/>
      <c r="N1931" s="174"/>
      <c r="O1931" s="174"/>
      <c r="P1931" s="174"/>
      <c r="Q1931" s="108"/>
      <c r="R1931" s="82"/>
      <c r="S1931" s="82"/>
      <c r="T1931" s="82"/>
      <c r="U1931" s="82"/>
      <c r="V1931" s="82"/>
      <c r="W1931" s="82"/>
      <c r="X1931" s="82"/>
      <c r="Y1931" s="82"/>
      <c r="Z1931" s="82"/>
      <c r="AA1931" s="82"/>
      <c r="AB1931" s="82"/>
      <c r="AC1931" s="82"/>
      <c r="AD1931" s="82"/>
      <c r="AE1931" s="82"/>
      <c r="AF1931" s="82"/>
      <c r="AG1931" s="82"/>
      <c r="AH1931" s="82"/>
    </row>
    <row r="1932" spans="1:34" s="148" customFormat="1" ht="30" customHeight="1">
      <c r="A1932" s="59"/>
      <c r="B1932" s="59"/>
      <c r="C1932" s="75"/>
      <c r="D1932" s="239"/>
      <c r="E1932" s="175"/>
      <c r="F1932" s="175"/>
      <c r="G1932" s="175"/>
      <c r="H1932" s="192"/>
      <c r="I1932" s="174"/>
      <c r="J1932" s="174"/>
      <c r="K1932" s="174"/>
      <c r="L1932" s="174"/>
      <c r="M1932" s="174"/>
      <c r="N1932" s="174"/>
      <c r="O1932" s="174"/>
      <c r="P1932" s="174"/>
      <c r="Q1932" s="108"/>
      <c r="R1932" s="82"/>
      <c r="S1932" s="82"/>
      <c r="T1932" s="82"/>
      <c r="U1932" s="82"/>
      <c r="V1932" s="82"/>
      <c r="W1932" s="82"/>
      <c r="X1932" s="82"/>
      <c r="Y1932" s="82"/>
      <c r="Z1932" s="82"/>
      <c r="AA1932" s="82"/>
      <c r="AB1932" s="82"/>
      <c r="AC1932" s="82"/>
      <c r="AD1932" s="82"/>
      <c r="AE1932" s="82"/>
      <c r="AF1932" s="82"/>
      <c r="AG1932" s="82"/>
      <c r="AH1932" s="82"/>
    </row>
    <row r="1933" spans="1:34" s="148" customFormat="1" ht="30" customHeight="1">
      <c r="A1933" s="59"/>
      <c r="B1933" s="59"/>
      <c r="C1933" s="75"/>
      <c r="D1933" s="239"/>
      <c r="E1933" s="175"/>
      <c r="F1933" s="175"/>
      <c r="G1933" s="175"/>
      <c r="H1933" s="192"/>
      <c r="I1933" s="174"/>
      <c r="J1933" s="174"/>
      <c r="K1933" s="174"/>
      <c r="L1933" s="174"/>
      <c r="M1933" s="174"/>
      <c r="N1933" s="174"/>
      <c r="O1933" s="174"/>
      <c r="P1933" s="174"/>
      <c r="Q1933" s="108"/>
      <c r="R1933" s="82"/>
      <c r="S1933" s="82"/>
      <c r="T1933" s="82"/>
      <c r="U1933" s="82"/>
      <c r="V1933" s="82"/>
      <c r="W1933" s="82"/>
      <c r="X1933" s="82"/>
      <c r="Y1933" s="82"/>
      <c r="Z1933" s="82"/>
      <c r="AA1933" s="82"/>
      <c r="AB1933" s="82"/>
      <c r="AC1933" s="82"/>
      <c r="AD1933" s="82"/>
      <c r="AE1933" s="82"/>
      <c r="AF1933" s="82"/>
      <c r="AG1933" s="82"/>
      <c r="AH1933" s="82"/>
    </row>
    <row r="1934" spans="1:34" s="148" customFormat="1" ht="30" customHeight="1">
      <c r="A1934" s="59"/>
      <c r="B1934" s="59"/>
      <c r="C1934" s="75"/>
      <c r="D1934" s="239"/>
      <c r="E1934" s="175"/>
      <c r="F1934" s="175"/>
      <c r="G1934" s="175"/>
      <c r="H1934" s="192"/>
      <c r="I1934" s="174"/>
      <c r="J1934" s="174"/>
      <c r="K1934" s="174"/>
      <c r="L1934" s="174"/>
      <c r="M1934" s="174"/>
      <c r="N1934" s="174"/>
      <c r="O1934" s="174"/>
      <c r="P1934" s="174"/>
      <c r="Q1934" s="108"/>
      <c r="R1934" s="82"/>
      <c r="S1934" s="82"/>
      <c r="T1934" s="82"/>
      <c r="U1934" s="82"/>
      <c r="V1934" s="82"/>
      <c r="W1934" s="82"/>
      <c r="X1934" s="82"/>
      <c r="Y1934" s="82"/>
      <c r="Z1934" s="82"/>
      <c r="AA1934" s="82"/>
      <c r="AB1934" s="82"/>
      <c r="AC1934" s="82"/>
      <c r="AD1934" s="82"/>
      <c r="AE1934" s="82"/>
      <c r="AF1934" s="82"/>
      <c r="AG1934" s="82"/>
      <c r="AH1934" s="82"/>
    </row>
    <row r="1935" spans="1:34" s="148" customFormat="1" ht="30" customHeight="1">
      <c r="A1935" s="59"/>
      <c r="B1935" s="59"/>
      <c r="C1935" s="75"/>
      <c r="D1935" s="239"/>
      <c r="E1935" s="175"/>
      <c r="F1935" s="175"/>
      <c r="G1935" s="175"/>
      <c r="H1935" s="192"/>
      <c r="I1935" s="174"/>
      <c r="J1935" s="174"/>
      <c r="K1935" s="174"/>
      <c r="L1935" s="174"/>
      <c r="M1935" s="174"/>
      <c r="N1935" s="174"/>
      <c r="O1935" s="174"/>
      <c r="P1935" s="174"/>
      <c r="Q1935" s="108"/>
      <c r="R1935" s="82"/>
      <c r="S1935" s="82"/>
      <c r="T1935" s="82"/>
      <c r="U1935" s="82"/>
      <c r="V1935" s="82"/>
      <c r="W1935" s="82"/>
      <c r="X1935" s="82"/>
      <c r="Y1935" s="82"/>
      <c r="Z1935" s="82"/>
      <c r="AA1935" s="82"/>
      <c r="AB1935" s="82"/>
      <c r="AC1935" s="82"/>
      <c r="AD1935" s="82"/>
      <c r="AE1935" s="82"/>
      <c r="AF1935" s="82"/>
      <c r="AG1935" s="82"/>
      <c r="AH1935" s="82"/>
    </row>
    <row r="1936" spans="1:34" s="148" customFormat="1" ht="30" customHeight="1">
      <c r="A1936" s="59"/>
      <c r="B1936" s="59"/>
      <c r="C1936" s="75"/>
      <c r="D1936" s="239"/>
      <c r="E1936" s="175"/>
      <c r="F1936" s="175"/>
      <c r="G1936" s="175"/>
      <c r="H1936" s="192"/>
      <c r="I1936" s="174"/>
      <c r="J1936" s="174"/>
      <c r="K1936" s="174"/>
      <c r="L1936" s="174"/>
      <c r="M1936" s="174"/>
      <c r="N1936" s="174"/>
      <c r="O1936" s="174"/>
      <c r="P1936" s="174"/>
      <c r="Q1936" s="108"/>
      <c r="R1936" s="82"/>
      <c r="S1936" s="82"/>
      <c r="T1936" s="82"/>
      <c r="U1936" s="82"/>
      <c r="V1936" s="82"/>
      <c r="W1936" s="82"/>
      <c r="X1936" s="82"/>
      <c r="Y1936" s="82"/>
      <c r="Z1936" s="82"/>
      <c r="AA1936" s="82"/>
      <c r="AB1936" s="82"/>
      <c r="AC1936" s="82"/>
      <c r="AD1936" s="82"/>
      <c r="AE1936" s="82"/>
      <c r="AF1936" s="82"/>
      <c r="AG1936" s="82"/>
      <c r="AH1936" s="82"/>
    </row>
    <row r="1937" spans="1:34" s="148" customFormat="1" ht="30" customHeight="1">
      <c r="A1937" s="59"/>
      <c r="B1937" s="59"/>
      <c r="C1937" s="75"/>
      <c r="D1937" s="239"/>
      <c r="E1937" s="175"/>
      <c r="F1937" s="175"/>
      <c r="G1937" s="175"/>
      <c r="H1937" s="192"/>
      <c r="I1937" s="174"/>
      <c r="J1937" s="174"/>
      <c r="K1937" s="174"/>
      <c r="L1937" s="174"/>
      <c r="M1937" s="174"/>
      <c r="N1937" s="174"/>
      <c r="O1937" s="174"/>
      <c r="P1937" s="174"/>
      <c r="Q1937" s="108"/>
      <c r="R1937" s="82"/>
      <c r="S1937" s="82"/>
      <c r="T1937" s="82"/>
      <c r="U1937" s="82"/>
      <c r="V1937" s="82"/>
      <c r="W1937" s="82"/>
      <c r="X1937" s="82"/>
      <c r="Y1937" s="82"/>
      <c r="Z1937" s="82"/>
      <c r="AA1937" s="82"/>
      <c r="AB1937" s="82"/>
      <c r="AC1937" s="82"/>
      <c r="AD1937" s="82"/>
      <c r="AE1937" s="82"/>
      <c r="AF1937" s="82"/>
      <c r="AG1937" s="82"/>
      <c r="AH1937" s="82"/>
    </row>
    <row r="1938" spans="1:34" s="148" customFormat="1" ht="30" customHeight="1">
      <c r="A1938" s="59"/>
      <c r="B1938" s="59"/>
      <c r="C1938" s="75"/>
      <c r="D1938" s="239"/>
      <c r="E1938" s="175"/>
      <c r="F1938" s="175"/>
      <c r="G1938" s="175"/>
      <c r="H1938" s="192"/>
      <c r="I1938" s="174"/>
      <c r="J1938" s="174"/>
      <c r="K1938" s="174"/>
      <c r="L1938" s="174"/>
      <c r="M1938" s="174"/>
      <c r="N1938" s="174"/>
      <c r="O1938" s="174"/>
      <c r="P1938" s="174"/>
      <c r="Q1938" s="108"/>
      <c r="R1938" s="82"/>
      <c r="S1938" s="82"/>
      <c r="T1938" s="82"/>
      <c r="U1938" s="82"/>
      <c r="V1938" s="82"/>
      <c r="W1938" s="82"/>
      <c r="X1938" s="82"/>
      <c r="Y1938" s="82"/>
      <c r="Z1938" s="82"/>
      <c r="AA1938" s="82"/>
      <c r="AB1938" s="82"/>
      <c r="AC1938" s="82"/>
      <c r="AD1938" s="82"/>
      <c r="AE1938" s="82"/>
      <c r="AF1938" s="82"/>
      <c r="AG1938" s="82"/>
      <c r="AH1938" s="82"/>
    </row>
    <row r="1939" spans="1:34" s="148" customFormat="1" ht="30" customHeight="1">
      <c r="A1939" s="59"/>
      <c r="B1939" s="59"/>
      <c r="C1939" s="75"/>
      <c r="D1939" s="239"/>
      <c r="E1939" s="175"/>
      <c r="F1939" s="175"/>
      <c r="G1939" s="175"/>
      <c r="H1939" s="192"/>
      <c r="I1939" s="174"/>
      <c r="J1939" s="174"/>
      <c r="K1939" s="174"/>
      <c r="L1939" s="174"/>
      <c r="M1939" s="174"/>
      <c r="N1939" s="174"/>
      <c r="O1939" s="174"/>
      <c r="P1939" s="174"/>
      <c r="Q1939" s="108"/>
      <c r="R1939" s="82"/>
      <c r="S1939" s="82"/>
      <c r="T1939" s="82"/>
      <c r="U1939" s="82"/>
      <c r="V1939" s="82"/>
      <c r="W1939" s="82"/>
      <c r="X1939" s="82"/>
      <c r="Y1939" s="82"/>
      <c r="Z1939" s="82"/>
      <c r="AA1939" s="82"/>
      <c r="AB1939" s="82"/>
      <c r="AC1939" s="82"/>
      <c r="AD1939" s="82"/>
      <c r="AE1939" s="82"/>
      <c r="AF1939" s="82"/>
      <c r="AG1939" s="82"/>
      <c r="AH1939" s="82"/>
    </row>
    <row r="1940" spans="1:34" s="148" customFormat="1" ht="30" customHeight="1">
      <c r="A1940" s="59"/>
      <c r="B1940" s="59"/>
      <c r="C1940" s="75"/>
      <c r="D1940" s="239"/>
      <c r="E1940" s="175"/>
      <c r="F1940" s="175"/>
      <c r="G1940" s="175"/>
      <c r="H1940" s="192"/>
      <c r="I1940" s="174"/>
      <c r="J1940" s="174"/>
      <c r="K1940" s="174"/>
      <c r="L1940" s="174"/>
      <c r="M1940" s="174"/>
      <c r="N1940" s="174"/>
      <c r="O1940" s="174"/>
      <c r="P1940" s="174"/>
      <c r="Q1940" s="108"/>
      <c r="R1940" s="82"/>
      <c r="S1940" s="82"/>
      <c r="T1940" s="82"/>
      <c r="U1940" s="82"/>
      <c r="V1940" s="82"/>
      <c r="W1940" s="82"/>
      <c r="X1940" s="82"/>
      <c r="Y1940" s="82"/>
      <c r="Z1940" s="82"/>
      <c r="AA1940" s="82"/>
      <c r="AB1940" s="82"/>
      <c r="AC1940" s="82"/>
      <c r="AD1940" s="82"/>
      <c r="AE1940" s="82"/>
      <c r="AF1940" s="82"/>
      <c r="AG1940" s="82"/>
      <c r="AH1940" s="82"/>
    </row>
    <row r="1941" spans="1:34" s="148" customFormat="1" ht="30" customHeight="1">
      <c r="A1941" s="59"/>
      <c r="B1941" s="59"/>
      <c r="C1941" s="75"/>
      <c r="D1941" s="239"/>
      <c r="E1941" s="175"/>
      <c r="F1941" s="175"/>
      <c r="G1941" s="175"/>
      <c r="H1941" s="192"/>
      <c r="I1941" s="174"/>
      <c r="J1941" s="174"/>
      <c r="K1941" s="174"/>
      <c r="L1941" s="174"/>
      <c r="M1941" s="174"/>
      <c r="N1941" s="174"/>
      <c r="O1941" s="174"/>
      <c r="P1941" s="174"/>
      <c r="Q1941" s="108"/>
      <c r="R1941" s="82"/>
      <c r="S1941" s="82"/>
      <c r="T1941" s="82"/>
      <c r="U1941" s="82"/>
      <c r="V1941" s="82"/>
      <c r="W1941" s="82"/>
      <c r="X1941" s="82"/>
      <c r="Y1941" s="82"/>
      <c r="Z1941" s="82"/>
      <c r="AA1941" s="82"/>
      <c r="AB1941" s="82"/>
      <c r="AC1941" s="82"/>
      <c r="AD1941" s="82"/>
      <c r="AE1941" s="82"/>
      <c r="AF1941" s="82"/>
      <c r="AG1941" s="82"/>
      <c r="AH1941" s="82"/>
    </row>
    <row r="1942" spans="1:34" s="148" customFormat="1" ht="30" customHeight="1">
      <c r="A1942" s="59"/>
      <c r="B1942" s="59"/>
      <c r="C1942" s="75"/>
      <c r="D1942" s="239"/>
      <c r="E1942" s="175"/>
      <c r="F1942" s="175"/>
      <c r="G1942" s="175"/>
      <c r="H1942" s="192"/>
      <c r="I1942" s="174"/>
      <c r="J1942" s="174"/>
      <c r="K1942" s="174"/>
      <c r="L1942" s="174"/>
      <c r="M1942" s="174"/>
      <c r="N1942" s="174"/>
      <c r="O1942" s="174"/>
      <c r="P1942" s="174"/>
      <c r="Q1942" s="108"/>
      <c r="R1942" s="82"/>
      <c r="S1942" s="82"/>
      <c r="T1942" s="82"/>
      <c r="U1942" s="82"/>
      <c r="V1942" s="82"/>
      <c r="W1942" s="82"/>
      <c r="X1942" s="82"/>
      <c r="Y1942" s="82"/>
      <c r="Z1942" s="82"/>
      <c r="AA1942" s="82"/>
      <c r="AB1942" s="82"/>
      <c r="AC1942" s="82"/>
      <c r="AD1942" s="82"/>
      <c r="AE1942" s="82"/>
      <c r="AF1942" s="82"/>
      <c r="AG1942" s="82"/>
      <c r="AH1942" s="82"/>
    </row>
    <row r="1943" spans="1:34" s="148" customFormat="1" ht="30" customHeight="1">
      <c r="A1943" s="59"/>
      <c r="B1943" s="59"/>
      <c r="C1943" s="75"/>
      <c r="D1943" s="239"/>
      <c r="E1943" s="175"/>
      <c r="F1943" s="175"/>
      <c r="G1943" s="175"/>
      <c r="H1943" s="192"/>
      <c r="I1943" s="174"/>
      <c r="J1943" s="174"/>
      <c r="K1943" s="174"/>
      <c r="L1943" s="174"/>
      <c r="M1943" s="174"/>
      <c r="N1943" s="174"/>
      <c r="O1943" s="174"/>
      <c r="P1943" s="174"/>
      <c r="Q1943" s="108"/>
      <c r="R1943" s="82"/>
      <c r="S1943" s="82"/>
      <c r="T1943" s="82"/>
      <c r="U1943" s="82"/>
      <c r="V1943" s="82"/>
      <c r="W1943" s="82"/>
      <c r="X1943" s="82"/>
      <c r="Y1943" s="82"/>
      <c r="Z1943" s="82"/>
      <c r="AA1943" s="82"/>
      <c r="AB1943" s="82"/>
      <c r="AC1943" s="82"/>
      <c r="AD1943" s="82"/>
      <c r="AE1943" s="82"/>
      <c r="AF1943" s="82"/>
      <c r="AG1943" s="82"/>
      <c r="AH1943" s="82"/>
    </row>
    <row r="1944" spans="1:34" s="148" customFormat="1" ht="30" customHeight="1">
      <c r="A1944" s="59"/>
      <c r="B1944" s="59"/>
      <c r="C1944" s="75"/>
      <c r="D1944" s="239"/>
      <c r="E1944" s="175"/>
      <c r="F1944" s="175"/>
      <c r="G1944" s="175"/>
      <c r="H1944" s="192"/>
      <c r="I1944" s="174"/>
      <c r="J1944" s="174"/>
      <c r="K1944" s="174"/>
      <c r="L1944" s="174"/>
      <c r="M1944" s="174"/>
      <c r="N1944" s="174"/>
      <c r="O1944" s="174"/>
      <c r="P1944" s="174"/>
      <c r="Q1944" s="108"/>
      <c r="R1944" s="82"/>
      <c r="S1944" s="82"/>
      <c r="T1944" s="82"/>
      <c r="U1944" s="82"/>
      <c r="V1944" s="82"/>
      <c r="W1944" s="82"/>
      <c r="X1944" s="82"/>
      <c r="Y1944" s="82"/>
      <c r="Z1944" s="82"/>
      <c r="AA1944" s="82"/>
      <c r="AB1944" s="82"/>
      <c r="AC1944" s="82"/>
      <c r="AD1944" s="82"/>
      <c r="AE1944" s="82"/>
      <c r="AF1944" s="82"/>
      <c r="AG1944" s="82"/>
      <c r="AH1944" s="82"/>
    </row>
    <row r="1945" spans="1:34" s="148" customFormat="1" ht="30" customHeight="1">
      <c r="A1945" s="59"/>
      <c r="B1945" s="59"/>
      <c r="C1945" s="75"/>
      <c r="D1945" s="239"/>
      <c r="E1945" s="175"/>
      <c r="F1945" s="175"/>
      <c r="G1945" s="175"/>
      <c r="H1945" s="192"/>
      <c r="I1945" s="174"/>
      <c r="J1945" s="174"/>
      <c r="K1945" s="174"/>
      <c r="L1945" s="174"/>
      <c r="M1945" s="174"/>
      <c r="N1945" s="174"/>
      <c r="O1945" s="174"/>
      <c r="P1945" s="174"/>
      <c r="Q1945" s="108"/>
      <c r="R1945" s="82"/>
      <c r="S1945" s="82"/>
      <c r="T1945" s="82"/>
      <c r="U1945" s="82"/>
      <c r="V1945" s="82"/>
      <c r="W1945" s="82"/>
      <c r="X1945" s="82"/>
      <c r="Y1945" s="82"/>
      <c r="Z1945" s="82"/>
      <c r="AA1945" s="82"/>
      <c r="AB1945" s="82"/>
      <c r="AC1945" s="82"/>
      <c r="AD1945" s="82"/>
      <c r="AE1945" s="82"/>
      <c r="AF1945" s="82"/>
      <c r="AG1945" s="82"/>
      <c r="AH1945" s="82"/>
    </row>
    <row r="1946" spans="1:34" s="148" customFormat="1" ht="30" customHeight="1">
      <c r="A1946" s="59"/>
      <c r="B1946" s="59"/>
      <c r="C1946" s="75"/>
      <c r="D1946" s="239"/>
      <c r="E1946" s="175"/>
      <c r="F1946" s="175"/>
      <c r="G1946" s="175"/>
      <c r="H1946" s="192"/>
      <c r="I1946" s="174"/>
      <c r="J1946" s="174"/>
      <c r="K1946" s="174"/>
      <c r="L1946" s="174"/>
      <c r="M1946" s="174"/>
      <c r="N1946" s="174"/>
      <c r="O1946" s="174"/>
      <c r="P1946" s="174"/>
      <c r="Q1946" s="108"/>
      <c r="R1946" s="82"/>
      <c r="S1946" s="82"/>
      <c r="T1946" s="82"/>
      <c r="U1946" s="82"/>
      <c r="V1946" s="82"/>
      <c r="W1946" s="82"/>
      <c r="X1946" s="82"/>
      <c r="Y1946" s="82"/>
      <c r="Z1946" s="82"/>
      <c r="AA1946" s="82"/>
      <c r="AB1946" s="82"/>
      <c r="AC1946" s="82"/>
      <c r="AD1946" s="82"/>
      <c r="AE1946" s="82"/>
      <c r="AF1946" s="82"/>
      <c r="AG1946" s="82"/>
      <c r="AH1946" s="82"/>
    </row>
    <row r="1947" spans="1:34" s="148" customFormat="1" ht="30" customHeight="1">
      <c r="A1947" s="59"/>
      <c r="B1947" s="59"/>
      <c r="C1947" s="75"/>
      <c r="D1947" s="239"/>
      <c r="E1947" s="175"/>
      <c r="F1947" s="175"/>
      <c r="G1947" s="175"/>
      <c r="H1947" s="192"/>
      <c r="I1947" s="174"/>
      <c r="J1947" s="174"/>
      <c r="K1947" s="174"/>
      <c r="L1947" s="174"/>
      <c r="M1947" s="174"/>
      <c r="N1947" s="174"/>
      <c r="O1947" s="174"/>
      <c r="P1947" s="174"/>
      <c r="Q1947" s="108"/>
      <c r="R1947" s="82"/>
      <c r="S1947" s="82"/>
      <c r="T1947" s="82"/>
      <c r="U1947" s="82"/>
      <c r="V1947" s="82"/>
      <c r="W1947" s="82"/>
      <c r="X1947" s="82"/>
      <c r="Y1947" s="82"/>
      <c r="Z1947" s="82"/>
      <c r="AA1947" s="82"/>
      <c r="AB1947" s="82"/>
      <c r="AC1947" s="82"/>
      <c r="AD1947" s="82"/>
      <c r="AE1947" s="82"/>
      <c r="AF1947" s="82"/>
      <c r="AG1947" s="82"/>
      <c r="AH1947" s="82"/>
    </row>
    <row r="1948" spans="1:34" s="148" customFormat="1" ht="30" customHeight="1">
      <c r="A1948" s="59"/>
      <c r="B1948" s="59"/>
      <c r="C1948" s="75"/>
      <c r="D1948" s="239"/>
      <c r="E1948" s="175"/>
      <c r="F1948" s="175"/>
      <c r="G1948" s="175"/>
      <c r="H1948" s="192"/>
      <c r="I1948" s="174"/>
      <c r="J1948" s="174"/>
      <c r="K1948" s="174"/>
      <c r="L1948" s="174"/>
      <c r="M1948" s="174"/>
      <c r="N1948" s="174"/>
      <c r="O1948" s="174"/>
      <c r="P1948" s="174"/>
      <c r="Q1948" s="108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2"/>
      <c r="AD1948" s="82"/>
      <c r="AE1948" s="82"/>
      <c r="AF1948" s="82"/>
      <c r="AG1948" s="82"/>
      <c r="AH1948" s="82"/>
    </row>
    <row r="1949" spans="1:34" s="148" customFormat="1" ht="30" customHeight="1">
      <c r="A1949" s="59"/>
      <c r="B1949" s="59"/>
      <c r="C1949" s="75"/>
      <c r="D1949" s="239"/>
      <c r="E1949" s="175"/>
      <c r="F1949" s="175"/>
      <c r="G1949" s="175"/>
      <c r="H1949" s="192"/>
      <c r="I1949" s="174"/>
      <c r="J1949" s="174"/>
      <c r="K1949" s="174"/>
      <c r="L1949" s="174"/>
      <c r="M1949" s="174"/>
      <c r="N1949" s="174"/>
      <c r="O1949" s="174"/>
      <c r="P1949" s="174"/>
      <c r="Q1949" s="108"/>
      <c r="R1949" s="82"/>
      <c r="S1949" s="82"/>
      <c r="T1949" s="82"/>
      <c r="U1949" s="82"/>
      <c r="V1949" s="82"/>
      <c r="W1949" s="82"/>
      <c r="X1949" s="82"/>
      <c r="Y1949" s="82"/>
      <c r="Z1949" s="82"/>
      <c r="AA1949" s="82"/>
      <c r="AB1949" s="82"/>
      <c r="AC1949" s="82"/>
      <c r="AD1949" s="82"/>
      <c r="AE1949" s="82"/>
      <c r="AF1949" s="82"/>
      <c r="AG1949" s="82"/>
      <c r="AH1949" s="82"/>
    </row>
    <row r="1950" spans="1:34" s="148" customFormat="1" ht="30" customHeight="1">
      <c r="A1950" s="59"/>
      <c r="B1950" s="59"/>
      <c r="C1950" s="75"/>
      <c r="D1950" s="239"/>
      <c r="E1950" s="175"/>
      <c r="F1950" s="175"/>
      <c r="G1950" s="175"/>
      <c r="H1950" s="192"/>
      <c r="I1950" s="174"/>
      <c r="J1950" s="174"/>
      <c r="K1950" s="174"/>
      <c r="L1950" s="174"/>
      <c r="M1950" s="174"/>
      <c r="N1950" s="174"/>
      <c r="O1950" s="174"/>
      <c r="P1950" s="174"/>
      <c r="Q1950" s="108"/>
      <c r="R1950" s="82"/>
      <c r="S1950" s="82"/>
      <c r="T1950" s="82"/>
      <c r="U1950" s="82"/>
      <c r="V1950" s="82"/>
      <c r="W1950" s="82"/>
      <c r="X1950" s="82"/>
      <c r="Y1950" s="82"/>
      <c r="Z1950" s="82"/>
      <c r="AA1950" s="82"/>
      <c r="AB1950" s="82"/>
      <c r="AC1950" s="82"/>
      <c r="AD1950" s="82"/>
      <c r="AE1950" s="82"/>
      <c r="AF1950" s="82"/>
      <c r="AG1950" s="82"/>
      <c r="AH1950" s="82"/>
    </row>
    <row r="1951" spans="1:34" s="148" customFormat="1" ht="30" customHeight="1">
      <c r="A1951" s="59"/>
      <c r="B1951" s="59"/>
      <c r="C1951" s="75"/>
      <c r="D1951" s="239"/>
      <c r="E1951" s="175"/>
      <c r="F1951" s="175"/>
      <c r="G1951" s="175"/>
      <c r="H1951" s="192"/>
      <c r="I1951" s="174"/>
      <c r="J1951" s="174"/>
      <c r="K1951" s="174"/>
      <c r="L1951" s="174"/>
      <c r="M1951" s="174"/>
      <c r="N1951" s="174"/>
      <c r="O1951" s="174"/>
      <c r="P1951" s="174"/>
      <c r="Q1951" s="108"/>
      <c r="R1951" s="82"/>
      <c r="S1951" s="82"/>
      <c r="T1951" s="82"/>
      <c r="U1951" s="82"/>
      <c r="V1951" s="82"/>
      <c r="W1951" s="82"/>
      <c r="X1951" s="82"/>
      <c r="Y1951" s="82"/>
      <c r="Z1951" s="82"/>
      <c r="AA1951" s="82"/>
      <c r="AB1951" s="82"/>
      <c r="AC1951" s="82"/>
      <c r="AD1951" s="82"/>
      <c r="AE1951" s="82"/>
      <c r="AF1951" s="82"/>
      <c r="AG1951" s="82"/>
      <c r="AH1951" s="82"/>
    </row>
    <row r="1952" spans="1:34" s="148" customFormat="1" ht="30" customHeight="1">
      <c r="A1952" s="59"/>
      <c r="B1952" s="59"/>
      <c r="C1952" s="75"/>
      <c r="D1952" s="239"/>
      <c r="E1952" s="175"/>
      <c r="F1952" s="175"/>
      <c r="G1952" s="175"/>
      <c r="H1952" s="192"/>
      <c r="I1952" s="174"/>
      <c r="J1952" s="174"/>
      <c r="K1952" s="174"/>
      <c r="L1952" s="174"/>
      <c r="M1952" s="174"/>
      <c r="N1952" s="174"/>
      <c r="O1952" s="174"/>
      <c r="P1952" s="174"/>
      <c r="Q1952" s="108"/>
      <c r="R1952" s="82"/>
      <c r="S1952" s="82"/>
      <c r="T1952" s="82"/>
      <c r="U1952" s="82"/>
      <c r="V1952" s="82"/>
      <c r="W1952" s="82"/>
      <c r="X1952" s="82"/>
      <c r="Y1952" s="82"/>
      <c r="Z1952" s="82"/>
      <c r="AA1952" s="82"/>
      <c r="AB1952" s="82"/>
      <c r="AC1952" s="82"/>
      <c r="AD1952" s="82"/>
      <c r="AE1952" s="82"/>
      <c r="AF1952" s="82"/>
      <c r="AG1952" s="82"/>
      <c r="AH1952" s="82"/>
    </row>
    <row r="1953" spans="1:34" s="148" customFormat="1" ht="30" customHeight="1">
      <c r="A1953" s="59"/>
      <c r="B1953" s="59"/>
      <c r="C1953" s="75"/>
      <c r="D1953" s="239"/>
      <c r="E1953" s="175"/>
      <c r="F1953" s="175"/>
      <c r="G1953" s="175"/>
      <c r="H1953" s="192"/>
      <c r="I1953" s="174"/>
      <c r="J1953" s="174"/>
      <c r="K1953" s="174"/>
      <c r="L1953" s="174"/>
      <c r="M1953" s="174"/>
      <c r="N1953" s="174"/>
      <c r="O1953" s="174"/>
      <c r="P1953" s="174"/>
      <c r="Q1953" s="108"/>
      <c r="R1953" s="82"/>
      <c r="S1953" s="82"/>
      <c r="T1953" s="82"/>
      <c r="U1953" s="82"/>
      <c r="V1953" s="82"/>
      <c r="W1953" s="82"/>
      <c r="X1953" s="82"/>
      <c r="Y1953" s="82"/>
      <c r="Z1953" s="82"/>
      <c r="AA1953" s="82"/>
      <c r="AB1953" s="82"/>
      <c r="AC1953" s="82"/>
      <c r="AD1953" s="82"/>
      <c r="AE1953" s="82"/>
      <c r="AF1953" s="82"/>
      <c r="AG1953" s="82"/>
      <c r="AH1953" s="82"/>
    </row>
    <row r="1954" spans="1:34" s="148" customFormat="1" ht="30" customHeight="1">
      <c r="A1954" s="59"/>
      <c r="B1954" s="59"/>
      <c r="C1954" s="75"/>
      <c r="D1954" s="239"/>
      <c r="E1954" s="175"/>
      <c r="F1954" s="175"/>
      <c r="G1954" s="175"/>
      <c r="H1954" s="192"/>
      <c r="I1954" s="174"/>
      <c r="J1954" s="174"/>
      <c r="K1954" s="174"/>
      <c r="L1954" s="174"/>
      <c r="M1954" s="174"/>
      <c r="N1954" s="174"/>
      <c r="O1954" s="174"/>
      <c r="P1954" s="174"/>
      <c r="Q1954" s="108"/>
      <c r="R1954" s="82"/>
      <c r="S1954" s="82"/>
      <c r="T1954" s="82"/>
      <c r="U1954" s="82"/>
      <c r="V1954" s="82"/>
      <c r="W1954" s="82"/>
      <c r="X1954" s="82"/>
      <c r="Y1954" s="82"/>
      <c r="Z1954" s="82"/>
      <c r="AA1954" s="82"/>
      <c r="AB1954" s="82"/>
      <c r="AC1954" s="82"/>
      <c r="AD1954" s="82"/>
      <c r="AE1954" s="82"/>
      <c r="AF1954" s="82"/>
      <c r="AG1954" s="82"/>
      <c r="AH1954" s="82"/>
    </row>
    <row r="1955" spans="1:34" s="148" customFormat="1" ht="30" customHeight="1">
      <c r="A1955" s="59"/>
      <c r="B1955" s="59"/>
      <c r="C1955" s="75"/>
      <c r="D1955" s="239"/>
      <c r="E1955" s="175"/>
      <c r="F1955" s="175"/>
      <c r="G1955" s="175"/>
      <c r="H1955" s="192"/>
      <c r="I1955" s="174"/>
      <c r="J1955" s="174"/>
      <c r="K1955" s="174"/>
      <c r="L1955" s="174"/>
      <c r="M1955" s="174"/>
      <c r="N1955" s="174"/>
      <c r="O1955" s="174"/>
      <c r="P1955" s="174"/>
      <c r="Q1955" s="108"/>
      <c r="R1955" s="82"/>
      <c r="S1955" s="82"/>
      <c r="T1955" s="82"/>
      <c r="U1955" s="82"/>
      <c r="V1955" s="82"/>
      <c r="W1955" s="82"/>
      <c r="X1955" s="82"/>
      <c r="Y1955" s="82"/>
      <c r="Z1955" s="82"/>
      <c r="AA1955" s="82"/>
      <c r="AB1955" s="82"/>
      <c r="AC1955" s="82"/>
      <c r="AD1955" s="82"/>
      <c r="AE1955" s="82"/>
      <c r="AF1955" s="82"/>
      <c r="AG1955" s="82"/>
      <c r="AH1955" s="82"/>
    </row>
    <row r="1956" spans="1:34" s="148" customFormat="1" ht="30" customHeight="1">
      <c r="A1956" s="59"/>
      <c r="B1956" s="59"/>
      <c r="C1956" s="75"/>
      <c r="D1956" s="239"/>
      <c r="E1956" s="175"/>
      <c r="F1956" s="175"/>
      <c r="G1956" s="175"/>
      <c r="H1956" s="192"/>
      <c r="I1956" s="174"/>
      <c r="J1956" s="174"/>
      <c r="K1956" s="174"/>
      <c r="L1956" s="174"/>
      <c r="M1956" s="174"/>
      <c r="N1956" s="174"/>
      <c r="O1956" s="174"/>
      <c r="P1956" s="174"/>
      <c r="Q1956" s="108"/>
      <c r="R1956" s="82"/>
      <c r="S1956" s="82"/>
      <c r="T1956" s="82"/>
      <c r="U1956" s="82"/>
      <c r="V1956" s="82"/>
      <c r="W1956" s="82"/>
      <c r="X1956" s="82"/>
      <c r="Y1956" s="82"/>
      <c r="Z1956" s="82"/>
      <c r="AA1956" s="82"/>
      <c r="AB1956" s="82"/>
      <c r="AC1956" s="82"/>
      <c r="AD1956" s="82"/>
      <c r="AE1956" s="82"/>
      <c r="AF1956" s="82"/>
      <c r="AG1956" s="82"/>
      <c r="AH1956" s="82"/>
    </row>
    <row r="1957" spans="1:34" s="148" customFormat="1" ht="30" customHeight="1">
      <c r="A1957" s="59"/>
      <c r="B1957" s="59"/>
      <c r="C1957" s="75"/>
      <c r="D1957" s="239"/>
      <c r="E1957" s="175"/>
      <c r="F1957" s="175"/>
      <c r="G1957" s="175"/>
      <c r="H1957" s="192"/>
      <c r="I1957" s="174"/>
      <c r="J1957" s="174"/>
      <c r="K1957" s="174"/>
      <c r="L1957" s="174"/>
      <c r="M1957" s="174"/>
      <c r="N1957" s="174"/>
      <c r="O1957" s="174"/>
      <c r="P1957" s="174"/>
      <c r="Q1957" s="108"/>
      <c r="R1957" s="82"/>
      <c r="S1957" s="82"/>
      <c r="T1957" s="82"/>
      <c r="U1957" s="82"/>
      <c r="V1957" s="82"/>
      <c r="W1957" s="82"/>
      <c r="X1957" s="82"/>
      <c r="Y1957" s="82"/>
      <c r="Z1957" s="82"/>
      <c r="AA1957" s="82"/>
      <c r="AB1957" s="82"/>
      <c r="AC1957" s="82"/>
      <c r="AD1957" s="82"/>
      <c r="AE1957" s="82"/>
      <c r="AF1957" s="82"/>
      <c r="AG1957" s="82"/>
      <c r="AH1957" s="82"/>
    </row>
    <row r="1958" spans="1:34" s="148" customFormat="1" ht="30" customHeight="1">
      <c r="A1958" s="59"/>
      <c r="B1958" s="59"/>
      <c r="C1958" s="75"/>
      <c r="D1958" s="239"/>
      <c r="E1958" s="175"/>
      <c r="F1958" s="175"/>
      <c r="G1958" s="175"/>
      <c r="H1958" s="192"/>
      <c r="I1958" s="174"/>
      <c r="J1958" s="174"/>
      <c r="K1958" s="174"/>
      <c r="L1958" s="174"/>
      <c r="M1958" s="174"/>
      <c r="N1958" s="174"/>
      <c r="O1958" s="174"/>
      <c r="P1958" s="174"/>
      <c r="Q1958" s="108"/>
      <c r="R1958" s="82"/>
      <c r="S1958" s="82"/>
      <c r="T1958" s="82"/>
      <c r="U1958" s="82"/>
      <c r="V1958" s="82"/>
      <c r="W1958" s="82"/>
      <c r="X1958" s="82"/>
      <c r="Y1958" s="82"/>
      <c r="Z1958" s="82"/>
      <c r="AA1958" s="82"/>
      <c r="AB1958" s="82"/>
      <c r="AC1958" s="82"/>
      <c r="AD1958" s="82"/>
      <c r="AE1958" s="82"/>
      <c r="AF1958" s="82"/>
      <c r="AG1958" s="82"/>
      <c r="AH1958" s="82"/>
    </row>
    <row r="1959" spans="1:34" s="148" customFormat="1" ht="30" customHeight="1">
      <c r="A1959" s="59"/>
      <c r="B1959" s="59"/>
      <c r="C1959" s="75"/>
      <c r="D1959" s="239"/>
      <c r="E1959" s="175"/>
      <c r="F1959" s="175"/>
      <c r="G1959" s="175"/>
      <c r="H1959" s="192"/>
      <c r="I1959" s="174"/>
      <c r="J1959" s="174"/>
      <c r="K1959" s="174"/>
      <c r="L1959" s="174"/>
      <c r="M1959" s="174"/>
      <c r="N1959" s="174"/>
      <c r="O1959" s="174"/>
      <c r="P1959" s="174"/>
      <c r="Q1959" s="108"/>
      <c r="R1959" s="82"/>
      <c r="S1959" s="82"/>
      <c r="T1959" s="82"/>
      <c r="U1959" s="82"/>
      <c r="V1959" s="82"/>
      <c r="W1959" s="82"/>
      <c r="X1959" s="82"/>
      <c r="Y1959" s="82"/>
      <c r="Z1959" s="82"/>
      <c r="AA1959" s="82"/>
      <c r="AB1959" s="82"/>
      <c r="AC1959" s="82"/>
      <c r="AD1959" s="82"/>
      <c r="AE1959" s="82"/>
      <c r="AF1959" s="82"/>
      <c r="AG1959" s="82"/>
      <c r="AH1959" s="82"/>
    </row>
    <row r="1960" spans="1:34" s="148" customFormat="1" ht="30" customHeight="1">
      <c r="A1960" s="59"/>
      <c r="B1960" s="59"/>
      <c r="C1960" s="75"/>
      <c r="D1960" s="239"/>
      <c r="E1960" s="175"/>
      <c r="F1960" s="175"/>
      <c r="G1960" s="175"/>
      <c r="H1960" s="192"/>
      <c r="I1960" s="174"/>
      <c r="J1960" s="174"/>
      <c r="K1960" s="174"/>
      <c r="L1960" s="174"/>
      <c r="M1960" s="174"/>
      <c r="N1960" s="174"/>
      <c r="O1960" s="174"/>
      <c r="P1960" s="174"/>
      <c r="Q1960" s="108"/>
      <c r="R1960" s="82"/>
      <c r="S1960" s="82"/>
      <c r="T1960" s="82"/>
      <c r="U1960" s="82"/>
      <c r="V1960" s="82"/>
      <c r="W1960" s="82"/>
      <c r="X1960" s="82"/>
      <c r="Y1960" s="82"/>
      <c r="Z1960" s="82"/>
      <c r="AA1960" s="82"/>
      <c r="AB1960" s="82"/>
      <c r="AC1960" s="82"/>
      <c r="AD1960" s="82"/>
      <c r="AE1960" s="82"/>
      <c r="AF1960" s="82"/>
      <c r="AG1960" s="82"/>
      <c r="AH1960" s="82"/>
    </row>
    <row r="1961" spans="1:34" s="148" customFormat="1" ht="30" customHeight="1">
      <c r="A1961" s="59"/>
      <c r="B1961" s="59"/>
      <c r="C1961" s="75"/>
      <c r="D1961" s="239"/>
      <c r="E1961" s="175"/>
      <c r="F1961" s="175"/>
      <c r="G1961" s="175"/>
      <c r="H1961" s="192"/>
      <c r="I1961" s="174"/>
      <c r="J1961" s="174"/>
      <c r="K1961" s="174"/>
      <c r="L1961" s="174"/>
      <c r="M1961" s="174"/>
      <c r="N1961" s="174"/>
      <c r="O1961" s="174"/>
      <c r="P1961" s="174"/>
      <c r="Q1961" s="108"/>
      <c r="R1961" s="82"/>
      <c r="S1961" s="82"/>
      <c r="T1961" s="82"/>
      <c r="U1961" s="82"/>
      <c r="V1961" s="82"/>
      <c r="W1961" s="82"/>
      <c r="X1961" s="82"/>
      <c r="Y1961" s="82"/>
      <c r="Z1961" s="82"/>
      <c r="AA1961" s="82"/>
      <c r="AB1961" s="82"/>
      <c r="AC1961" s="82"/>
      <c r="AD1961" s="82"/>
      <c r="AE1961" s="82"/>
      <c r="AF1961" s="82"/>
      <c r="AG1961" s="82"/>
      <c r="AH1961" s="82"/>
    </row>
    <row r="1962" spans="1:34" s="148" customFormat="1" ht="30" customHeight="1">
      <c r="A1962" s="59"/>
      <c r="B1962" s="59"/>
      <c r="C1962" s="75"/>
      <c r="D1962" s="239"/>
      <c r="E1962" s="175"/>
      <c r="F1962" s="175"/>
      <c r="G1962" s="175"/>
      <c r="H1962" s="192"/>
      <c r="I1962" s="174"/>
      <c r="J1962" s="174"/>
      <c r="K1962" s="174"/>
      <c r="L1962" s="174"/>
      <c r="M1962" s="174"/>
      <c r="N1962" s="174"/>
      <c r="O1962" s="174"/>
      <c r="P1962" s="174"/>
      <c r="Q1962" s="108"/>
      <c r="R1962" s="82"/>
      <c r="S1962" s="82"/>
      <c r="T1962" s="82"/>
      <c r="U1962" s="82"/>
      <c r="V1962" s="82"/>
      <c r="W1962" s="82"/>
      <c r="X1962" s="82"/>
      <c r="Y1962" s="82"/>
      <c r="Z1962" s="82"/>
      <c r="AA1962" s="82"/>
      <c r="AB1962" s="82"/>
      <c r="AC1962" s="82"/>
      <c r="AD1962" s="82"/>
      <c r="AE1962" s="82"/>
      <c r="AF1962" s="82"/>
      <c r="AG1962" s="82"/>
      <c r="AH1962" s="82"/>
    </row>
    <row r="1963" spans="1:34" s="148" customFormat="1" ht="30" customHeight="1">
      <c r="A1963" s="59"/>
      <c r="B1963" s="59"/>
      <c r="C1963" s="75"/>
      <c r="D1963" s="239"/>
      <c r="E1963" s="175"/>
      <c r="F1963" s="175"/>
      <c r="G1963" s="175"/>
      <c r="H1963" s="192"/>
      <c r="I1963" s="174"/>
      <c r="J1963" s="174"/>
      <c r="K1963" s="174"/>
      <c r="L1963" s="174"/>
      <c r="M1963" s="174"/>
      <c r="N1963" s="174"/>
      <c r="O1963" s="174"/>
      <c r="P1963" s="174"/>
      <c r="Q1963" s="108"/>
      <c r="R1963" s="82"/>
      <c r="S1963" s="82"/>
      <c r="T1963" s="82"/>
      <c r="U1963" s="82"/>
      <c r="V1963" s="82"/>
      <c r="W1963" s="82"/>
      <c r="X1963" s="82"/>
      <c r="Y1963" s="82"/>
      <c r="Z1963" s="82"/>
      <c r="AA1963" s="82"/>
      <c r="AB1963" s="82"/>
      <c r="AC1963" s="82"/>
      <c r="AD1963" s="82"/>
      <c r="AE1963" s="82"/>
      <c r="AF1963" s="82"/>
      <c r="AG1963" s="82"/>
      <c r="AH1963" s="82"/>
    </row>
    <row r="1964" spans="1:34" s="148" customFormat="1" ht="30" customHeight="1">
      <c r="A1964" s="59"/>
      <c r="B1964" s="59"/>
      <c r="C1964" s="75"/>
      <c r="D1964" s="239"/>
      <c r="E1964" s="175"/>
      <c r="F1964" s="175"/>
      <c r="G1964" s="175"/>
      <c r="H1964" s="192"/>
      <c r="I1964" s="174"/>
      <c r="J1964" s="174"/>
      <c r="K1964" s="174"/>
      <c r="L1964" s="174"/>
      <c r="M1964" s="174"/>
      <c r="N1964" s="174"/>
      <c r="O1964" s="174"/>
      <c r="P1964" s="174"/>
      <c r="Q1964" s="108"/>
      <c r="R1964" s="82"/>
      <c r="S1964" s="82"/>
      <c r="T1964" s="82"/>
      <c r="U1964" s="82"/>
      <c r="V1964" s="82"/>
      <c r="W1964" s="82"/>
      <c r="X1964" s="82"/>
      <c r="Y1964" s="82"/>
      <c r="Z1964" s="82"/>
      <c r="AA1964" s="82"/>
      <c r="AB1964" s="82"/>
      <c r="AC1964" s="82"/>
      <c r="AD1964" s="82"/>
      <c r="AE1964" s="82"/>
      <c r="AF1964" s="82"/>
      <c r="AG1964" s="82"/>
      <c r="AH1964" s="82"/>
    </row>
    <row r="1965" spans="1:34" s="148" customFormat="1" ht="30" customHeight="1">
      <c r="A1965" s="59"/>
      <c r="B1965" s="59"/>
      <c r="C1965" s="75"/>
      <c r="D1965" s="239"/>
      <c r="E1965" s="175"/>
      <c r="F1965" s="175"/>
      <c r="G1965" s="175"/>
      <c r="H1965" s="192"/>
      <c r="I1965" s="174"/>
      <c r="J1965" s="174"/>
      <c r="K1965" s="174"/>
      <c r="L1965" s="174"/>
      <c r="M1965" s="174"/>
      <c r="N1965" s="174"/>
      <c r="O1965" s="174"/>
      <c r="P1965" s="174"/>
      <c r="Q1965" s="108"/>
      <c r="R1965" s="82"/>
      <c r="S1965" s="82"/>
      <c r="T1965" s="82"/>
      <c r="U1965" s="82"/>
      <c r="V1965" s="82"/>
      <c r="W1965" s="82"/>
      <c r="X1965" s="82"/>
      <c r="Y1965" s="82"/>
      <c r="Z1965" s="82"/>
      <c r="AA1965" s="82"/>
      <c r="AB1965" s="82"/>
      <c r="AC1965" s="82"/>
      <c r="AD1965" s="82"/>
      <c r="AE1965" s="82"/>
      <c r="AF1965" s="82"/>
      <c r="AG1965" s="82"/>
      <c r="AH1965" s="82"/>
    </row>
    <row r="1966" spans="1:34" s="148" customFormat="1" ht="30" customHeight="1">
      <c r="A1966" s="59"/>
      <c r="B1966" s="59"/>
      <c r="C1966" s="75"/>
      <c r="D1966" s="239"/>
      <c r="E1966" s="175"/>
      <c r="F1966" s="175"/>
      <c r="G1966" s="175"/>
      <c r="H1966" s="192"/>
      <c r="I1966" s="174"/>
      <c r="J1966" s="174"/>
      <c r="K1966" s="174"/>
      <c r="L1966" s="174"/>
      <c r="M1966" s="174"/>
      <c r="N1966" s="174"/>
      <c r="O1966" s="174"/>
      <c r="P1966" s="174"/>
      <c r="Q1966" s="108"/>
      <c r="R1966" s="82"/>
      <c r="S1966" s="82"/>
      <c r="T1966" s="82"/>
      <c r="U1966" s="82"/>
      <c r="V1966" s="82"/>
      <c r="W1966" s="82"/>
      <c r="X1966" s="82"/>
      <c r="Y1966" s="82"/>
      <c r="Z1966" s="82"/>
      <c r="AA1966" s="82"/>
      <c r="AB1966" s="82"/>
      <c r="AC1966" s="82"/>
      <c r="AD1966" s="82"/>
      <c r="AE1966" s="82"/>
      <c r="AF1966" s="82"/>
      <c r="AG1966" s="82"/>
      <c r="AH1966" s="82"/>
    </row>
    <row r="1967" spans="1:34" s="148" customFormat="1" ht="30" customHeight="1">
      <c r="A1967" s="59"/>
      <c r="B1967" s="59"/>
      <c r="C1967" s="75"/>
      <c r="D1967" s="239"/>
      <c r="E1967" s="175"/>
      <c r="F1967" s="175"/>
      <c r="G1967" s="175"/>
      <c r="H1967" s="192"/>
      <c r="I1967" s="174"/>
      <c r="J1967" s="174"/>
      <c r="K1967" s="174"/>
      <c r="L1967" s="174"/>
      <c r="M1967" s="174"/>
      <c r="N1967" s="174"/>
      <c r="O1967" s="174"/>
      <c r="P1967" s="174"/>
      <c r="Q1967" s="108"/>
      <c r="R1967" s="82"/>
      <c r="S1967" s="82"/>
      <c r="T1967" s="82"/>
      <c r="U1967" s="82"/>
      <c r="V1967" s="82"/>
      <c r="W1967" s="82"/>
      <c r="X1967" s="82"/>
      <c r="Y1967" s="82"/>
      <c r="Z1967" s="82"/>
      <c r="AA1967" s="82"/>
      <c r="AB1967" s="82"/>
      <c r="AC1967" s="82"/>
      <c r="AD1967" s="82"/>
      <c r="AE1967" s="82"/>
      <c r="AF1967" s="82"/>
      <c r="AG1967" s="82"/>
      <c r="AH1967" s="82"/>
    </row>
    <row r="1968" spans="1:34" s="148" customFormat="1" ht="30" customHeight="1">
      <c r="A1968" s="59"/>
      <c r="B1968" s="59"/>
      <c r="C1968" s="75"/>
      <c r="D1968" s="239"/>
      <c r="E1968" s="175"/>
      <c r="F1968" s="175"/>
      <c r="G1968" s="175"/>
      <c r="H1968" s="192"/>
      <c r="I1968" s="174"/>
      <c r="J1968" s="174"/>
      <c r="K1968" s="174"/>
      <c r="L1968" s="174"/>
      <c r="M1968" s="174"/>
      <c r="N1968" s="174"/>
      <c r="O1968" s="174"/>
      <c r="P1968" s="174"/>
      <c r="Q1968" s="108"/>
      <c r="R1968" s="82"/>
      <c r="S1968" s="82"/>
      <c r="T1968" s="82"/>
      <c r="U1968" s="82"/>
      <c r="V1968" s="82"/>
      <c r="W1968" s="82"/>
      <c r="X1968" s="82"/>
      <c r="Y1968" s="82"/>
      <c r="Z1968" s="82"/>
      <c r="AA1968" s="82"/>
      <c r="AB1968" s="82"/>
      <c r="AC1968" s="82"/>
      <c r="AD1968" s="82"/>
      <c r="AE1968" s="82"/>
      <c r="AF1968" s="82"/>
      <c r="AG1968" s="82"/>
      <c r="AH1968" s="82"/>
    </row>
    <row r="1969" spans="1:34" s="148" customFormat="1" ht="30" customHeight="1">
      <c r="A1969" s="59"/>
      <c r="B1969" s="59"/>
      <c r="C1969" s="75"/>
      <c r="D1969" s="239"/>
      <c r="E1969" s="175"/>
      <c r="F1969" s="175"/>
      <c r="G1969" s="175"/>
      <c r="H1969" s="192"/>
      <c r="I1969" s="174"/>
      <c r="J1969" s="174"/>
      <c r="K1969" s="174"/>
      <c r="L1969" s="174"/>
      <c r="M1969" s="174"/>
      <c r="N1969" s="174"/>
      <c r="O1969" s="174"/>
      <c r="P1969" s="174"/>
      <c r="Q1969" s="108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2"/>
      <c r="AD1969" s="82"/>
      <c r="AE1969" s="82"/>
      <c r="AF1969" s="82"/>
      <c r="AG1969" s="82"/>
      <c r="AH1969" s="82"/>
    </row>
    <row r="1970" spans="1:34" s="148" customFormat="1" ht="55.5" customHeight="1">
      <c r="A1970" s="59"/>
      <c r="B1970" s="59"/>
      <c r="C1970" s="75"/>
      <c r="D1970" s="239"/>
      <c r="E1970" s="175"/>
      <c r="F1970" s="175"/>
      <c r="G1970" s="175"/>
      <c r="H1970" s="192"/>
      <c r="I1970" s="174"/>
      <c r="J1970" s="174"/>
      <c r="K1970" s="174"/>
      <c r="L1970" s="174"/>
      <c r="M1970" s="174"/>
      <c r="N1970" s="174"/>
      <c r="O1970" s="174"/>
      <c r="P1970" s="174"/>
      <c r="Q1970" s="108"/>
      <c r="R1970" s="82"/>
      <c r="S1970" s="82"/>
      <c r="T1970" s="82"/>
      <c r="U1970" s="82"/>
      <c r="V1970" s="82"/>
      <c r="W1970" s="82"/>
      <c r="X1970" s="82"/>
      <c r="Y1970" s="82"/>
      <c r="Z1970" s="82"/>
      <c r="AA1970" s="82"/>
      <c r="AB1970" s="82"/>
      <c r="AC1970" s="82"/>
      <c r="AD1970" s="82"/>
      <c r="AE1970" s="82"/>
      <c r="AF1970" s="82"/>
      <c r="AG1970" s="82"/>
      <c r="AH1970" s="82"/>
    </row>
    <row r="1971" spans="1:34" s="148" customFormat="1" ht="30" customHeight="1">
      <c r="A1971" s="59"/>
      <c r="B1971" s="59"/>
      <c r="C1971" s="75"/>
      <c r="D1971" s="239"/>
      <c r="E1971" s="175"/>
      <c r="F1971" s="175"/>
      <c r="G1971" s="175"/>
      <c r="H1971" s="192"/>
      <c r="I1971" s="174"/>
      <c r="J1971" s="174"/>
      <c r="K1971" s="174"/>
      <c r="L1971" s="174"/>
      <c r="M1971" s="174"/>
      <c r="N1971" s="174"/>
      <c r="O1971" s="174"/>
      <c r="P1971" s="174"/>
      <c r="Q1971" s="108"/>
      <c r="R1971" s="82"/>
      <c r="S1971" s="82"/>
      <c r="T1971" s="82"/>
      <c r="U1971" s="82"/>
      <c r="V1971" s="82"/>
      <c r="W1971" s="82"/>
      <c r="X1971" s="82"/>
      <c r="Y1971" s="82"/>
      <c r="Z1971" s="82"/>
      <c r="AA1971" s="82"/>
      <c r="AB1971" s="82"/>
      <c r="AC1971" s="82"/>
      <c r="AD1971" s="82"/>
      <c r="AE1971" s="82"/>
      <c r="AF1971" s="82"/>
      <c r="AG1971" s="82"/>
      <c r="AH1971" s="82"/>
    </row>
    <row r="1972" spans="1:34" s="148" customFormat="1" ht="30" customHeight="1">
      <c r="A1972" s="59"/>
      <c r="B1972" s="59"/>
      <c r="C1972" s="75"/>
      <c r="D1972" s="239"/>
      <c r="E1972" s="175"/>
      <c r="F1972" s="175"/>
      <c r="G1972" s="175"/>
      <c r="H1972" s="192"/>
      <c r="I1972" s="174"/>
      <c r="J1972" s="174"/>
      <c r="K1972" s="174"/>
      <c r="L1972" s="174"/>
      <c r="M1972" s="174"/>
      <c r="N1972" s="174"/>
      <c r="O1972" s="174"/>
      <c r="P1972" s="174"/>
      <c r="Q1972" s="108"/>
      <c r="R1972" s="82"/>
      <c r="S1972" s="82"/>
      <c r="T1972" s="82"/>
      <c r="U1972" s="82"/>
      <c r="V1972" s="82"/>
      <c r="W1972" s="82"/>
      <c r="X1972" s="82"/>
      <c r="Y1972" s="82"/>
      <c r="Z1972" s="82"/>
      <c r="AA1972" s="82"/>
      <c r="AB1972" s="82"/>
      <c r="AC1972" s="82"/>
      <c r="AD1972" s="82"/>
      <c r="AE1972" s="82"/>
      <c r="AF1972" s="82"/>
      <c r="AG1972" s="82"/>
      <c r="AH1972" s="82"/>
    </row>
    <row r="1973" spans="1:34" s="148" customFormat="1" ht="30" customHeight="1">
      <c r="A1973" s="59"/>
      <c r="B1973" s="59"/>
      <c r="C1973" s="75"/>
      <c r="D1973" s="239"/>
      <c r="E1973" s="175"/>
      <c r="F1973" s="175"/>
      <c r="G1973" s="175"/>
      <c r="H1973" s="192"/>
      <c r="I1973" s="174"/>
      <c r="J1973" s="174"/>
      <c r="K1973" s="174"/>
      <c r="L1973" s="174"/>
      <c r="M1973" s="174"/>
      <c r="N1973" s="174"/>
      <c r="O1973" s="174"/>
      <c r="P1973" s="174"/>
      <c r="Q1973" s="108"/>
      <c r="R1973" s="82"/>
      <c r="S1973" s="82"/>
      <c r="T1973" s="82"/>
      <c r="U1973" s="82"/>
      <c r="V1973" s="82"/>
      <c r="W1973" s="82"/>
      <c r="X1973" s="82"/>
      <c r="Y1973" s="82"/>
      <c r="Z1973" s="82"/>
      <c r="AA1973" s="82"/>
      <c r="AB1973" s="82"/>
      <c r="AC1973" s="82"/>
      <c r="AD1973" s="82"/>
      <c r="AE1973" s="82"/>
      <c r="AF1973" s="82"/>
      <c r="AG1973" s="82"/>
      <c r="AH1973" s="82"/>
    </row>
    <row r="1974" spans="1:34" s="148" customFormat="1" ht="30" customHeight="1">
      <c r="A1974" s="59"/>
      <c r="B1974" s="59"/>
      <c r="C1974" s="75"/>
      <c r="D1974" s="239"/>
      <c r="E1974" s="175"/>
      <c r="F1974" s="175"/>
      <c r="G1974" s="175"/>
      <c r="H1974" s="192"/>
      <c r="I1974" s="174"/>
      <c r="J1974" s="174"/>
      <c r="K1974" s="174"/>
      <c r="L1974" s="174"/>
      <c r="M1974" s="174"/>
      <c r="N1974" s="174"/>
      <c r="O1974" s="174"/>
      <c r="P1974" s="174"/>
      <c r="Q1974" s="108"/>
      <c r="R1974" s="82"/>
      <c r="S1974" s="82"/>
      <c r="T1974" s="82"/>
      <c r="U1974" s="82"/>
      <c r="V1974" s="82"/>
      <c r="W1974" s="82"/>
      <c r="X1974" s="82"/>
      <c r="Y1974" s="82"/>
      <c r="Z1974" s="82"/>
      <c r="AA1974" s="82"/>
      <c r="AB1974" s="82"/>
      <c r="AC1974" s="82"/>
      <c r="AD1974" s="82"/>
      <c r="AE1974" s="82"/>
      <c r="AF1974" s="82"/>
      <c r="AG1974" s="82"/>
      <c r="AH1974" s="82"/>
    </row>
    <row r="1975" spans="1:34" s="148" customFormat="1" ht="30" customHeight="1">
      <c r="A1975" s="59"/>
      <c r="B1975" s="59"/>
      <c r="C1975" s="75"/>
      <c r="D1975" s="239"/>
      <c r="E1975" s="175"/>
      <c r="F1975" s="175"/>
      <c r="G1975" s="175"/>
      <c r="H1975" s="192"/>
      <c r="I1975" s="174"/>
      <c r="J1975" s="174"/>
      <c r="K1975" s="174"/>
      <c r="L1975" s="174"/>
      <c r="M1975" s="174"/>
      <c r="N1975" s="174"/>
      <c r="O1975" s="174"/>
      <c r="P1975" s="174"/>
      <c r="Q1975" s="108"/>
      <c r="R1975" s="82"/>
      <c r="S1975" s="82"/>
      <c r="T1975" s="82"/>
      <c r="U1975" s="82"/>
      <c r="V1975" s="82"/>
      <c r="W1975" s="82"/>
      <c r="X1975" s="82"/>
      <c r="Y1975" s="82"/>
      <c r="Z1975" s="82"/>
      <c r="AA1975" s="82"/>
      <c r="AB1975" s="82"/>
      <c r="AC1975" s="82"/>
      <c r="AD1975" s="82"/>
      <c r="AE1975" s="82"/>
      <c r="AF1975" s="82"/>
      <c r="AG1975" s="82"/>
      <c r="AH1975" s="82"/>
    </row>
    <row r="1976" spans="1:34" s="148" customFormat="1" ht="30" customHeight="1">
      <c r="A1976" s="59"/>
      <c r="B1976" s="59"/>
      <c r="C1976" s="75"/>
      <c r="D1976" s="239"/>
      <c r="E1976" s="175"/>
      <c r="F1976" s="175"/>
      <c r="G1976" s="175"/>
      <c r="H1976" s="192"/>
      <c r="I1976" s="174"/>
      <c r="J1976" s="174"/>
      <c r="K1976" s="174"/>
      <c r="L1976" s="174"/>
      <c r="M1976" s="174"/>
      <c r="N1976" s="174"/>
      <c r="O1976" s="174"/>
      <c r="P1976" s="174"/>
      <c r="Q1976" s="108"/>
      <c r="R1976" s="82"/>
      <c r="S1976" s="82"/>
      <c r="T1976" s="82"/>
      <c r="U1976" s="82"/>
      <c r="V1976" s="82"/>
      <c r="W1976" s="82"/>
      <c r="X1976" s="82"/>
      <c r="Y1976" s="82"/>
      <c r="Z1976" s="82"/>
      <c r="AA1976" s="82"/>
      <c r="AB1976" s="82"/>
      <c r="AC1976" s="82"/>
      <c r="AD1976" s="82"/>
      <c r="AE1976" s="82"/>
      <c r="AF1976" s="82"/>
      <c r="AG1976" s="82"/>
      <c r="AH1976" s="82"/>
    </row>
    <row r="1977" spans="1:34" s="148" customFormat="1" ht="30" customHeight="1">
      <c r="A1977" s="59"/>
      <c r="B1977" s="59"/>
      <c r="C1977" s="75"/>
      <c r="D1977" s="239"/>
      <c r="E1977" s="175"/>
      <c r="F1977" s="175"/>
      <c r="G1977" s="175"/>
      <c r="H1977" s="192"/>
      <c r="I1977" s="174"/>
      <c r="J1977" s="174"/>
      <c r="K1977" s="174"/>
      <c r="L1977" s="174"/>
      <c r="M1977" s="174"/>
      <c r="N1977" s="174"/>
      <c r="O1977" s="174"/>
      <c r="P1977" s="174"/>
      <c r="Q1977" s="108"/>
      <c r="R1977" s="82"/>
      <c r="S1977" s="82"/>
      <c r="T1977" s="82"/>
      <c r="U1977" s="82"/>
      <c r="V1977" s="82"/>
      <c r="W1977" s="82"/>
      <c r="X1977" s="82"/>
      <c r="Y1977" s="82"/>
      <c r="Z1977" s="82"/>
      <c r="AA1977" s="82"/>
      <c r="AB1977" s="82"/>
      <c r="AC1977" s="82"/>
      <c r="AD1977" s="82"/>
      <c r="AE1977" s="82"/>
      <c r="AF1977" s="82"/>
      <c r="AG1977" s="82"/>
      <c r="AH1977" s="82"/>
    </row>
    <row r="1978" spans="1:34" s="148" customFormat="1" ht="30" customHeight="1">
      <c r="A1978" s="59"/>
      <c r="B1978" s="59"/>
      <c r="C1978" s="75"/>
      <c r="D1978" s="239"/>
      <c r="E1978" s="175"/>
      <c r="F1978" s="175"/>
      <c r="G1978" s="175"/>
      <c r="H1978" s="192"/>
      <c r="I1978" s="174"/>
      <c r="J1978" s="174"/>
      <c r="K1978" s="174"/>
      <c r="L1978" s="174"/>
      <c r="M1978" s="174"/>
      <c r="N1978" s="174"/>
      <c r="O1978" s="174"/>
      <c r="P1978" s="174"/>
      <c r="Q1978" s="108"/>
      <c r="R1978" s="82"/>
      <c r="S1978" s="82"/>
      <c r="T1978" s="82"/>
      <c r="U1978" s="82"/>
      <c r="V1978" s="82"/>
      <c r="W1978" s="82"/>
      <c r="X1978" s="82"/>
      <c r="Y1978" s="82"/>
      <c r="Z1978" s="82"/>
      <c r="AA1978" s="82"/>
      <c r="AB1978" s="82"/>
      <c r="AC1978" s="82"/>
      <c r="AD1978" s="82"/>
      <c r="AE1978" s="82"/>
      <c r="AF1978" s="82"/>
      <c r="AG1978" s="82"/>
      <c r="AH1978" s="82"/>
    </row>
    <row r="1979" spans="1:34" s="148" customFormat="1" ht="30" customHeight="1">
      <c r="A1979" s="59"/>
      <c r="B1979" s="59"/>
      <c r="C1979" s="75"/>
      <c r="D1979" s="239"/>
      <c r="E1979" s="175"/>
      <c r="F1979" s="175"/>
      <c r="G1979" s="175"/>
      <c r="H1979" s="192"/>
      <c r="I1979" s="174"/>
      <c r="J1979" s="174"/>
      <c r="K1979" s="174"/>
      <c r="L1979" s="174"/>
      <c r="M1979" s="174"/>
      <c r="N1979" s="174"/>
      <c r="O1979" s="174"/>
      <c r="P1979" s="174"/>
      <c r="Q1979" s="108"/>
      <c r="R1979" s="82"/>
      <c r="S1979" s="82"/>
      <c r="T1979" s="82"/>
      <c r="U1979" s="82"/>
      <c r="V1979" s="82"/>
      <c r="W1979" s="82"/>
      <c r="X1979" s="82"/>
      <c r="Y1979" s="82"/>
      <c r="Z1979" s="82"/>
      <c r="AA1979" s="82"/>
      <c r="AB1979" s="82"/>
      <c r="AC1979" s="82"/>
      <c r="AD1979" s="82"/>
      <c r="AE1979" s="82"/>
      <c r="AF1979" s="82"/>
      <c r="AG1979" s="82"/>
      <c r="AH1979" s="82"/>
    </row>
    <row r="1980" spans="1:34" s="148" customFormat="1" ht="30" customHeight="1">
      <c r="A1980" s="59"/>
      <c r="B1980" s="59"/>
      <c r="C1980" s="75"/>
      <c r="D1980" s="239"/>
      <c r="E1980" s="175"/>
      <c r="F1980" s="175"/>
      <c r="G1980" s="175"/>
      <c r="H1980" s="192"/>
      <c r="I1980" s="174"/>
      <c r="J1980" s="174"/>
      <c r="K1980" s="174"/>
      <c r="L1980" s="174"/>
      <c r="M1980" s="174"/>
      <c r="N1980" s="174"/>
      <c r="O1980" s="174"/>
      <c r="P1980" s="174"/>
      <c r="Q1980" s="108"/>
      <c r="R1980" s="82"/>
      <c r="S1980" s="82"/>
      <c r="T1980" s="82"/>
      <c r="U1980" s="82"/>
      <c r="V1980" s="82"/>
      <c r="W1980" s="82"/>
      <c r="X1980" s="82"/>
      <c r="Y1980" s="82"/>
      <c r="Z1980" s="82"/>
      <c r="AA1980" s="82"/>
      <c r="AB1980" s="82"/>
      <c r="AC1980" s="82"/>
      <c r="AD1980" s="82"/>
      <c r="AE1980" s="82"/>
      <c r="AF1980" s="82"/>
      <c r="AG1980" s="82"/>
      <c r="AH1980" s="82"/>
    </row>
    <row r="1981" spans="1:34" s="148" customFormat="1" ht="30" customHeight="1">
      <c r="A1981" s="59"/>
      <c r="B1981" s="59"/>
      <c r="C1981" s="75"/>
      <c r="D1981" s="239"/>
      <c r="E1981" s="175"/>
      <c r="F1981" s="175"/>
      <c r="G1981" s="175"/>
      <c r="H1981" s="192"/>
      <c r="I1981" s="174"/>
      <c r="J1981" s="174"/>
      <c r="K1981" s="174"/>
      <c r="L1981" s="174"/>
      <c r="M1981" s="174"/>
      <c r="N1981" s="174"/>
      <c r="O1981" s="174"/>
      <c r="P1981" s="174"/>
      <c r="Q1981" s="108"/>
      <c r="R1981" s="82"/>
      <c r="S1981" s="82"/>
      <c r="T1981" s="82"/>
      <c r="U1981" s="82"/>
      <c r="V1981" s="82"/>
      <c r="W1981" s="82"/>
      <c r="X1981" s="82"/>
      <c r="Y1981" s="82"/>
      <c r="Z1981" s="82"/>
      <c r="AA1981" s="82"/>
      <c r="AB1981" s="82"/>
      <c r="AC1981" s="82"/>
      <c r="AD1981" s="82"/>
      <c r="AE1981" s="82"/>
      <c r="AF1981" s="82"/>
      <c r="AG1981" s="82"/>
      <c r="AH1981" s="82"/>
    </row>
    <row r="1982" spans="1:34" s="148" customFormat="1" ht="30" customHeight="1">
      <c r="A1982" s="59"/>
      <c r="B1982" s="59"/>
      <c r="C1982" s="75"/>
      <c r="D1982" s="239"/>
      <c r="E1982" s="175"/>
      <c r="F1982" s="175"/>
      <c r="G1982" s="175"/>
      <c r="H1982" s="192"/>
      <c r="I1982" s="174"/>
      <c r="J1982" s="174"/>
      <c r="K1982" s="174"/>
      <c r="L1982" s="174"/>
      <c r="M1982" s="174"/>
      <c r="N1982" s="174"/>
      <c r="O1982" s="174"/>
      <c r="P1982" s="174"/>
      <c r="Q1982" s="108"/>
      <c r="R1982" s="82"/>
      <c r="S1982" s="82"/>
      <c r="T1982" s="82"/>
      <c r="U1982" s="82"/>
      <c r="V1982" s="82"/>
      <c r="W1982" s="82"/>
      <c r="X1982" s="82"/>
      <c r="Y1982" s="82"/>
      <c r="Z1982" s="82"/>
      <c r="AA1982" s="82"/>
      <c r="AB1982" s="82"/>
      <c r="AC1982" s="82"/>
      <c r="AD1982" s="82"/>
      <c r="AE1982" s="82"/>
      <c r="AF1982" s="82"/>
      <c r="AG1982" s="82"/>
      <c r="AH1982" s="82"/>
    </row>
    <row r="1983" spans="1:34" s="148" customFormat="1" ht="30" customHeight="1">
      <c r="A1983" s="59"/>
      <c r="B1983" s="59"/>
      <c r="C1983" s="75"/>
      <c r="D1983" s="239"/>
      <c r="E1983" s="175"/>
      <c r="F1983" s="175"/>
      <c r="G1983" s="175"/>
      <c r="H1983" s="192"/>
      <c r="I1983" s="174"/>
      <c r="J1983" s="174"/>
      <c r="K1983" s="174"/>
      <c r="L1983" s="174"/>
      <c r="M1983" s="174"/>
      <c r="N1983" s="174"/>
      <c r="O1983" s="174"/>
      <c r="P1983" s="174"/>
      <c r="Q1983" s="108"/>
      <c r="R1983" s="82"/>
      <c r="S1983" s="82"/>
      <c r="T1983" s="82"/>
      <c r="U1983" s="82"/>
      <c r="V1983" s="82"/>
      <c r="W1983" s="82"/>
      <c r="X1983" s="82"/>
      <c r="Y1983" s="82"/>
      <c r="Z1983" s="82"/>
      <c r="AA1983" s="82"/>
      <c r="AB1983" s="82"/>
      <c r="AC1983" s="82"/>
      <c r="AD1983" s="82"/>
      <c r="AE1983" s="82"/>
      <c r="AF1983" s="82"/>
      <c r="AG1983" s="82"/>
      <c r="AH1983" s="82"/>
    </row>
    <row r="1984" spans="1:34" s="148" customFormat="1" ht="30" customHeight="1">
      <c r="A1984" s="59"/>
      <c r="B1984" s="59"/>
      <c r="C1984" s="75"/>
      <c r="D1984" s="239"/>
      <c r="E1984" s="175"/>
      <c r="F1984" s="175"/>
      <c r="G1984" s="175"/>
      <c r="H1984" s="192"/>
      <c r="I1984" s="174"/>
      <c r="J1984" s="174"/>
      <c r="K1984" s="174"/>
      <c r="L1984" s="174"/>
      <c r="M1984" s="174"/>
      <c r="N1984" s="174"/>
      <c r="O1984" s="174"/>
      <c r="P1984" s="174"/>
      <c r="Q1984" s="108"/>
      <c r="R1984" s="82"/>
      <c r="S1984" s="82"/>
      <c r="T1984" s="82"/>
      <c r="U1984" s="82"/>
      <c r="V1984" s="82"/>
      <c r="W1984" s="82"/>
      <c r="X1984" s="82"/>
      <c r="Y1984" s="82"/>
      <c r="Z1984" s="82"/>
      <c r="AA1984" s="82"/>
      <c r="AB1984" s="82"/>
      <c r="AC1984" s="82"/>
      <c r="AD1984" s="82"/>
      <c r="AE1984" s="82"/>
      <c r="AF1984" s="82"/>
      <c r="AG1984" s="82"/>
      <c r="AH1984" s="82"/>
    </row>
    <row r="1985" spans="1:34" s="148" customFormat="1" ht="30" customHeight="1">
      <c r="A1985" s="59"/>
      <c r="B1985" s="59"/>
      <c r="C1985" s="75"/>
      <c r="D1985" s="239"/>
      <c r="E1985" s="175"/>
      <c r="F1985" s="175"/>
      <c r="G1985" s="175"/>
      <c r="H1985" s="192"/>
      <c r="I1985" s="174"/>
      <c r="J1985" s="174"/>
      <c r="K1985" s="174"/>
      <c r="L1985" s="174"/>
      <c r="M1985" s="174"/>
      <c r="N1985" s="174"/>
      <c r="O1985" s="174"/>
      <c r="P1985" s="174"/>
      <c r="Q1985" s="108"/>
      <c r="R1985" s="82"/>
      <c r="S1985" s="82"/>
      <c r="T1985" s="82"/>
      <c r="U1985" s="82"/>
      <c r="V1985" s="82"/>
      <c r="W1985" s="82"/>
      <c r="X1985" s="82"/>
      <c r="Y1985" s="82"/>
      <c r="Z1985" s="82"/>
      <c r="AA1985" s="82"/>
      <c r="AB1985" s="82"/>
      <c r="AC1985" s="82"/>
      <c r="AD1985" s="82"/>
      <c r="AE1985" s="82"/>
      <c r="AF1985" s="82"/>
      <c r="AG1985" s="82"/>
      <c r="AH1985" s="82"/>
    </row>
    <row r="1986" spans="1:34" s="148" customFormat="1" ht="30" customHeight="1">
      <c r="A1986" s="59"/>
      <c r="B1986" s="59"/>
      <c r="C1986" s="75"/>
      <c r="D1986" s="239"/>
      <c r="E1986" s="175"/>
      <c r="F1986" s="175"/>
      <c r="G1986" s="175"/>
      <c r="H1986" s="192"/>
      <c r="I1986" s="174"/>
      <c r="J1986" s="174"/>
      <c r="K1986" s="174"/>
      <c r="L1986" s="174"/>
      <c r="M1986" s="174"/>
      <c r="N1986" s="174"/>
      <c r="O1986" s="174"/>
      <c r="P1986" s="174"/>
      <c r="Q1986" s="108"/>
      <c r="R1986" s="82"/>
      <c r="S1986" s="82"/>
      <c r="T1986" s="82"/>
      <c r="U1986" s="82"/>
      <c r="V1986" s="82"/>
      <c r="W1986" s="82"/>
      <c r="X1986" s="82"/>
      <c r="Y1986" s="82"/>
      <c r="Z1986" s="82"/>
      <c r="AA1986" s="82"/>
      <c r="AB1986" s="82"/>
      <c r="AC1986" s="82"/>
      <c r="AD1986" s="82"/>
      <c r="AE1986" s="82"/>
      <c r="AF1986" s="82"/>
      <c r="AG1986" s="82"/>
      <c r="AH1986" s="82"/>
    </row>
    <row r="1987" spans="1:34" s="148" customFormat="1" ht="30" customHeight="1">
      <c r="A1987" s="59"/>
      <c r="B1987" s="59"/>
      <c r="C1987" s="75"/>
      <c r="D1987" s="239"/>
      <c r="E1987" s="175"/>
      <c r="F1987" s="175"/>
      <c r="G1987" s="175"/>
      <c r="H1987" s="192"/>
      <c r="I1987" s="174"/>
      <c r="J1987" s="174"/>
      <c r="K1987" s="174"/>
      <c r="L1987" s="174"/>
      <c r="M1987" s="174"/>
      <c r="N1987" s="174"/>
      <c r="O1987" s="174"/>
      <c r="P1987" s="174"/>
      <c r="Q1987" s="108"/>
      <c r="R1987" s="82"/>
      <c r="S1987" s="82"/>
      <c r="T1987" s="82"/>
      <c r="U1987" s="82"/>
      <c r="V1987" s="82"/>
      <c r="W1987" s="82"/>
      <c r="X1987" s="82"/>
      <c r="Y1987" s="82"/>
      <c r="Z1987" s="82"/>
      <c r="AA1987" s="82"/>
      <c r="AB1987" s="82"/>
      <c r="AC1987" s="82"/>
      <c r="AD1987" s="82"/>
      <c r="AE1987" s="82"/>
      <c r="AF1987" s="82"/>
      <c r="AG1987" s="82"/>
      <c r="AH1987" s="82"/>
    </row>
    <row r="1988" spans="1:34" s="148" customFormat="1" ht="30" customHeight="1">
      <c r="A1988" s="59"/>
      <c r="B1988" s="59"/>
      <c r="C1988" s="75"/>
      <c r="D1988" s="239"/>
      <c r="E1988" s="175"/>
      <c r="F1988" s="175"/>
      <c r="G1988" s="175"/>
      <c r="H1988" s="192"/>
      <c r="I1988" s="174"/>
      <c r="J1988" s="174"/>
      <c r="K1988" s="174"/>
      <c r="L1988" s="174"/>
      <c r="M1988" s="174"/>
      <c r="N1988" s="174"/>
      <c r="O1988" s="174"/>
      <c r="P1988" s="174"/>
      <c r="Q1988" s="108"/>
      <c r="R1988" s="82"/>
      <c r="S1988" s="82"/>
      <c r="T1988" s="82"/>
      <c r="U1988" s="82"/>
      <c r="V1988" s="82"/>
      <c r="W1988" s="82"/>
      <c r="X1988" s="82"/>
      <c r="Y1988" s="82"/>
      <c r="Z1988" s="82"/>
      <c r="AA1988" s="82"/>
      <c r="AB1988" s="82"/>
      <c r="AC1988" s="82"/>
      <c r="AD1988" s="82"/>
      <c r="AE1988" s="82"/>
      <c r="AF1988" s="82"/>
      <c r="AG1988" s="82"/>
      <c r="AH1988" s="82"/>
    </row>
    <row r="1989" spans="1:34" s="148" customFormat="1" ht="30" customHeight="1">
      <c r="A1989" s="59"/>
      <c r="B1989" s="59"/>
      <c r="C1989" s="75"/>
      <c r="D1989" s="239"/>
      <c r="E1989" s="175"/>
      <c r="F1989" s="175"/>
      <c r="G1989" s="175"/>
      <c r="H1989" s="192"/>
      <c r="I1989" s="174"/>
      <c r="J1989" s="174"/>
      <c r="K1989" s="174"/>
      <c r="L1989" s="174"/>
      <c r="M1989" s="174"/>
      <c r="N1989" s="174"/>
      <c r="O1989" s="174"/>
      <c r="P1989" s="174"/>
      <c r="Q1989" s="108"/>
      <c r="R1989" s="82"/>
      <c r="S1989" s="82"/>
      <c r="T1989" s="82"/>
      <c r="U1989" s="82"/>
      <c r="V1989" s="82"/>
      <c r="W1989" s="82"/>
      <c r="X1989" s="82"/>
      <c r="Y1989" s="82"/>
      <c r="Z1989" s="82"/>
      <c r="AA1989" s="82"/>
      <c r="AB1989" s="82"/>
      <c r="AC1989" s="82"/>
      <c r="AD1989" s="82"/>
      <c r="AE1989" s="82"/>
      <c r="AF1989" s="82"/>
      <c r="AG1989" s="82"/>
      <c r="AH1989" s="82"/>
    </row>
    <row r="1990" spans="1:34" s="148" customFormat="1" ht="30" customHeight="1">
      <c r="A1990" s="59"/>
      <c r="B1990" s="59"/>
      <c r="C1990" s="75"/>
      <c r="D1990" s="239"/>
      <c r="E1990" s="175"/>
      <c r="F1990" s="175"/>
      <c r="G1990" s="175"/>
      <c r="H1990" s="192"/>
      <c r="I1990" s="174"/>
      <c r="J1990" s="174"/>
      <c r="K1990" s="174"/>
      <c r="L1990" s="174"/>
      <c r="M1990" s="174"/>
      <c r="N1990" s="174"/>
      <c r="O1990" s="174"/>
      <c r="P1990" s="174"/>
      <c r="Q1990" s="108"/>
      <c r="R1990" s="82"/>
      <c r="S1990" s="82"/>
      <c r="T1990" s="82"/>
      <c r="U1990" s="82"/>
      <c r="V1990" s="82"/>
      <c r="W1990" s="82"/>
      <c r="X1990" s="82"/>
      <c r="Y1990" s="82"/>
      <c r="Z1990" s="82"/>
      <c r="AA1990" s="82"/>
      <c r="AB1990" s="82"/>
      <c r="AC1990" s="82"/>
      <c r="AD1990" s="82"/>
      <c r="AE1990" s="82"/>
      <c r="AF1990" s="82"/>
      <c r="AG1990" s="82"/>
      <c r="AH1990" s="82"/>
    </row>
    <row r="1991" spans="1:34" s="148" customFormat="1" ht="30" customHeight="1">
      <c r="A1991" s="59"/>
      <c r="B1991" s="59"/>
      <c r="C1991" s="75"/>
      <c r="D1991" s="239"/>
      <c r="E1991" s="175"/>
      <c r="F1991" s="175"/>
      <c r="G1991" s="175"/>
      <c r="H1991" s="192"/>
      <c r="I1991" s="174"/>
      <c r="J1991" s="174"/>
      <c r="K1991" s="174"/>
      <c r="L1991" s="174"/>
      <c r="M1991" s="174"/>
      <c r="N1991" s="174"/>
      <c r="O1991" s="174"/>
      <c r="P1991" s="174"/>
      <c r="Q1991" s="108"/>
      <c r="R1991" s="82"/>
      <c r="S1991" s="82"/>
      <c r="T1991" s="82"/>
      <c r="U1991" s="82"/>
      <c r="V1991" s="82"/>
      <c r="W1991" s="82"/>
      <c r="X1991" s="82"/>
      <c r="Y1991" s="82"/>
      <c r="Z1991" s="82"/>
      <c r="AA1991" s="82"/>
      <c r="AB1991" s="82"/>
      <c r="AC1991" s="82"/>
      <c r="AD1991" s="82"/>
      <c r="AE1991" s="82"/>
      <c r="AF1991" s="82"/>
      <c r="AG1991" s="82"/>
      <c r="AH1991" s="82"/>
    </row>
    <row r="1992" spans="1:34" s="148" customFormat="1" ht="30" customHeight="1">
      <c r="A1992" s="59"/>
      <c r="B1992" s="59"/>
      <c r="C1992" s="75"/>
      <c r="D1992" s="239"/>
      <c r="E1992" s="175"/>
      <c r="F1992" s="175"/>
      <c r="G1992" s="175"/>
      <c r="H1992" s="192"/>
      <c r="I1992" s="174"/>
      <c r="J1992" s="174"/>
      <c r="K1992" s="174"/>
      <c r="L1992" s="174"/>
      <c r="M1992" s="174"/>
      <c r="N1992" s="174"/>
      <c r="O1992" s="174"/>
      <c r="P1992" s="174"/>
      <c r="Q1992" s="108"/>
      <c r="R1992" s="82"/>
      <c r="S1992" s="82"/>
      <c r="T1992" s="82"/>
      <c r="U1992" s="82"/>
      <c r="V1992" s="82"/>
      <c r="W1992" s="82"/>
      <c r="X1992" s="82"/>
      <c r="Y1992" s="82"/>
      <c r="Z1992" s="82"/>
      <c r="AA1992" s="82"/>
      <c r="AB1992" s="82"/>
      <c r="AC1992" s="82"/>
      <c r="AD1992" s="82"/>
      <c r="AE1992" s="82"/>
      <c r="AF1992" s="82"/>
      <c r="AG1992" s="82"/>
      <c r="AH1992" s="82"/>
    </row>
    <row r="1993" spans="1:34" s="148" customFormat="1" ht="30" customHeight="1">
      <c r="A1993" s="59"/>
      <c r="B1993" s="59"/>
      <c r="C1993" s="75"/>
      <c r="D1993" s="239"/>
      <c r="E1993" s="175"/>
      <c r="F1993" s="175"/>
      <c r="G1993" s="175"/>
      <c r="H1993" s="192"/>
      <c r="I1993" s="174"/>
      <c r="J1993" s="174"/>
      <c r="K1993" s="174"/>
      <c r="L1993" s="174"/>
      <c r="M1993" s="174"/>
      <c r="N1993" s="174"/>
      <c r="O1993" s="174"/>
      <c r="P1993" s="174"/>
      <c r="Q1993" s="108"/>
      <c r="R1993" s="82"/>
      <c r="S1993" s="82"/>
      <c r="T1993" s="82"/>
      <c r="U1993" s="82"/>
      <c r="V1993" s="82"/>
      <c r="W1993" s="82"/>
      <c r="X1993" s="82"/>
      <c r="Y1993" s="82"/>
      <c r="Z1993" s="82"/>
      <c r="AA1993" s="82"/>
      <c r="AB1993" s="82"/>
      <c r="AC1993" s="82"/>
      <c r="AD1993" s="82"/>
      <c r="AE1993" s="82"/>
      <c r="AF1993" s="82"/>
      <c r="AG1993" s="82"/>
      <c r="AH1993" s="82"/>
    </row>
    <row r="1994" spans="1:34" s="148" customFormat="1" ht="30" customHeight="1">
      <c r="A1994" s="59"/>
      <c r="B1994" s="59"/>
      <c r="C1994" s="75"/>
      <c r="D1994" s="239"/>
      <c r="E1994" s="175"/>
      <c r="F1994" s="175"/>
      <c r="G1994" s="175"/>
      <c r="H1994" s="192"/>
      <c r="I1994" s="174"/>
      <c r="J1994" s="174"/>
      <c r="K1994" s="174"/>
      <c r="L1994" s="174"/>
      <c r="M1994" s="174"/>
      <c r="N1994" s="174"/>
      <c r="O1994" s="174"/>
      <c r="P1994" s="174"/>
      <c r="Q1994" s="108"/>
      <c r="R1994" s="82"/>
      <c r="S1994" s="82"/>
      <c r="T1994" s="82"/>
      <c r="U1994" s="82"/>
      <c r="V1994" s="82"/>
      <c r="W1994" s="82"/>
      <c r="X1994" s="82"/>
      <c r="Y1994" s="82"/>
      <c r="Z1994" s="82"/>
      <c r="AA1994" s="82"/>
      <c r="AB1994" s="82"/>
      <c r="AC1994" s="82"/>
      <c r="AD1994" s="82"/>
      <c r="AE1994" s="82"/>
      <c r="AF1994" s="82"/>
      <c r="AG1994" s="82"/>
      <c r="AH1994" s="82"/>
    </row>
    <row r="1995" spans="1:34" s="148" customFormat="1" ht="30" customHeight="1">
      <c r="A1995" s="59"/>
      <c r="B1995" s="59"/>
      <c r="C1995" s="75"/>
      <c r="D1995" s="239"/>
      <c r="E1995" s="175"/>
      <c r="F1995" s="175"/>
      <c r="G1995" s="175"/>
      <c r="H1995" s="192"/>
      <c r="I1995" s="174"/>
      <c r="J1995" s="174"/>
      <c r="K1995" s="174"/>
      <c r="L1995" s="174"/>
      <c r="M1995" s="174"/>
      <c r="N1995" s="174"/>
      <c r="O1995" s="174"/>
      <c r="P1995" s="174"/>
      <c r="Q1995" s="108"/>
      <c r="R1995" s="82"/>
      <c r="S1995" s="82"/>
      <c r="T1995" s="82"/>
      <c r="U1995" s="82"/>
      <c r="V1995" s="82"/>
      <c r="W1995" s="82"/>
      <c r="X1995" s="82"/>
      <c r="Y1995" s="82"/>
      <c r="Z1995" s="82"/>
      <c r="AA1995" s="82"/>
      <c r="AB1995" s="82"/>
      <c r="AC1995" s="82"/>
      <c r="AD1995" s="82"/>
      <c r="AE1995" s="82"/>
      <c r="AF1995" s="82"/>
      <c r="AG1995" s="82"/>
      <c r="AH1995" s="82"/>
    </row>
    <row r="1996" spans="1:34" s="148" customFormat="1" ht="30" customHeight="1">
      <c r="A1996" s="59"/>
      <c r="B1996" s="59"/>
      <c r="C1996" s="75"/>
      <c r="D1996" s="239"/>
      <c r="E1996" s="175"/>
      <c r="F1996" s="175"/>
      <c r="G1996" s="175"/>
      <c r="H1996" s="192"/>
      <c r="I1996" s="174"/>
      <c r="J1996" s="174"/>
      <c r="K1996" s="174"/>
      <c r="L1996" s="174"/>
      <c r="M1996" s="174"/>
      <c r="N1996" s="174"/>
      <c r="O1996" s="174"/>
      <c r="P1996" s="174"/>
      <c r="Q1996" s="108"/>
      <c r="R1996" s="82"/>
      <c r="S1996" s="82"/>
      <c r="T1996" s="82"/>
      <c r="U1996" s="82"/>
      <c r="V1996" s="82"/>
      <c r="W1996" s="82"/>
      <c r="X1996" s="82"/>
      <c r="Y1996" s="82"/>
      <c r="Z1996" s="82"/>
      <c r="AA1996" s="82"/>
      <c r="AB1996" s="82"/>
      <c r="AC1996" s="82"/>
      <c r="AD1996" s="82"/>
      <c r="AE1996" s="82"/>
      <c r="AF1996" s="82"/>
      <c r="AG1996" s="82"/>
      <c r="AH1996" s="82"/>
    </row>
    <row r="1997" spans="1:34" s="148" customFormat="1" ht="30" customHeight="1">
      <c r="A1997" s="59"/>
      <c r="B1997" s="59"/>
      <c r="C1997" s="75"/>
      <c r="D1997" s="239"/>
      <c r="E1997" s="175"/>
      <c r="F1997" s="175"/>
      <c r="G1997" s="175"/>
      <c r="H1997" s="192"/>
      <c r="I1997" s="174"/>
      <c r="J1997" s="174"/>
      <c r="K1997" s="174"/>
      <c r="L1997" s="174"/>
      <c r="M1997" s="174"/>
      <c r="N1997" s="174"/>
      <c r="O1997" s="174"/>
      <c r="P1997" s="174"/>
      <c r="Q1997" s="108"/>
      <c r="R1997" s="82"/>
      <c r="S1997" s="82"/>
      <c r="T1997" s="82"/>
      <c r="U1997" s="82"/>
      <c r="V1997" s="82"/>
      <c r="W1997" s="82"/>
      <c r="X1997" s="82"/>
      <c r="Y1997" s="82"/>
      <c r="Z1997" s="82"/>
      <c r="AA1997" s="82"/>
      <c r="AB1997" s="82"/>
      <c r="AC1997" s="82"/>
      <c r="AD1997" s="82"/>
      <c r="AE1997" s="82"/>
      <c r="AF1997" s="82"/>
      <c r="AG1997" s="82"/>
      <c r="AH1997" s="82"/>
    </row>
    <row r="1998" spans="1:34" s="148" customFormat="1" ht="30" customHeight="1">
      <c r="A1998" s="59"/>
      <c r="B1998" s="59"/>
      <c r="C1998" s="75"/>
      <c r="D1998" s="239"/>
      <c r="E1998" s="175"/>
      <c r="F1998" s="175"/>
      <c r="G1998" s="175"/>
      <c r="H1998" s="192"/>
      <c r="I1998" s="174"/>
      <c r="J1998" s="174"/>
      <c r="K1998" s="174"/>
      <c r="L1998" s="174"/>
      <c r="M1998" s="174"/>
      <c r="N1998" s="174"/>
      <c r="O1998" s="174"/>
      <c r="P1998" s="174"/>
      <c r="Q1998" s="108"/>
      <c r="R1998" s="82"/>
      <c r="S1998" s="82"/>
      <c r="T1998" s="82"/>
      <c r="U1998" s="82"/>
      <c r="V1998" s="82"/>
      <c r="W1998" s="82"/>
      <c r="X1998" s="82"/>
      <c r="Y1998" s="82"/>
      <c r="Z1998" s="82"/>
      <c r="AA1998" s="82"/>
      <c r="AB1998" s="82"/>
      <c r="AC1998" s="82"/>
      <c r="AD1998" s="82"/>
      <c r="AE1998" s="82"/>
      <c r="AF1998" s="82"/>
      <c r="AG1998" s="82"/>
      <c r="AH1998" s="82"/>
    </row>
    <row r="1999" spans="1:34" s="148" customFormat="1" ht="30" customHeight="1">
      <c r="A1999" s="59"/>
      <c r="B1999" s="59"/>
      <c r="C1999" s="75"/>
      <c r="D1999" s="239"/>
      <c r="E1999" s="175"/>
      <c r="F1999" s="175"/>
      <c r="G1999" s="175"/>
      <c r="H1999" s="192"/>
      <c r="I1999" s="174"/>
      <c r="J1999" s="174"/>
      <c r="K1999" s="174"/>
      <c r="L1999" s="174"/>
      <c r="M1999" s="174"/>
      <c r="N1999" s="174"/>
      <c r="O1999" s="174"/>
      <c r="P1999" s="174"/>
      <c r="Q1999" s="108"/>
      <c r="R1999" s="82"/>
      <c r="S1999" s="82"/>
      <c r="T1999" s="82"/>
      <c r="U1999" s="82"/>
      <c r="V1999" s="82"/>
      <c r="W1999" s="82"/>
      <c r="X1999" s="82"/>
      <c r="Y1999" s="82"/>
      <c r="Z1999" s="82"/>
      <c r="AA1999" s="82"/>
      <c r="AB1999" s="82"/>
      <c r="AC1999" s="82"/>
      <c r="AD1999" s="82"/>
      <c r="AE1999" s="82"/>
      <c r="AF1999" s="82"/>
      <c r="AG1999" s="82"/>
      <c r="AH1999" s="82"/>
    </row>
    <row r="2000" spans="1:34" s="148" customFormat="1" ht="30" customHeight="1">
      <c r="A2000" s="59"/>
      <c r="B2000" s="59"/>
      <c r="C2000" s="75"/>
      <c r="D2000" s="239"/>
      <c r="E2000" s="175"/>
      <c r="F2000" s="175"/>
      <c r="G2000" s="175"/>
      <c r="H2000" s="192"/>
      <c r="I2000" s="174"/>
      <c r="J2000" s="174"/>
      <c r="K2000" s="174"/>
      <c r="L2000" s="174"/>
      <c r="M2000" s="174"/>
      <c r="N2000" s="174"/>
      <c r="O2000" s="174"/>
      <c r="P2000" s="174"/>
      <c r="Q2000" s="108"/>
      <c r="R2000" s="82"/>
      <c r="S2000" s="82"/>
      <c r="T2000" s="82"/>
      <c r="U2000" s="82"/>
      <c r="V2000" s="82"/>
      <c r="W2000" s="82"/>
      <c r="X2000" s="82"/>
      <c r="Y2000" s="82"/>
      <c r="Z2000" s="82"/>
      <c r="AA2000" s="82"/>
      <c r="AB2000" s="82"/>
      <c r="AC2000" s="82"/>
      <c r="AD2000" s="82"/>
      <c r="AE2000" s="82"/>
      <c r="AF2000" s="82"/>
      <c r="AG2000" s="82"/>
      <c r="AH2000" s="82"/>
    </row>
    <row r="2001" spans="1:34" s="148" customFormat="1" ht="30" customHeight="1">
      <c r="A2001" s="59"/>
      <c r="B2001" s="59"/>
      <c r="C2001" s="75"/>
      <c r="D2001" s="239"/>
      <c r="E2001" s="175"/>
      <c r="F2001" s="175"/>
      <c r="G2001" s="175"/>
      <c r="H2001" s="192"/>
      <c r="I2001" s="174"/>
      <c r="J2001" s="174"/>
      <c r="K2001" s="174"/>
      <c r="L2001" s="174"/>
      <c r="M2001" s="174"/>
      <c r="N2001" s="174"/>
      <c r="O2001" s="174"/>
      <c r="P2001" s="174"/>
      <c r="Q2001" s="108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2"/>
      <c r="AD2001" s="82"/>
      <c r="AE2001" s="82"/>
      <c r="AF2001" s="82"/>
      <c r="AG2001" s="82"/>
      <c r="AH2001" s="82"/>
    </row>
    <row r="2002" spans="1:34" s="148" customFormat="1" ht="30" customHeight="1">
      <c r="A2002" s="59"/>
      <c r="B2002" s="59"/>
      <c r="C2002" s="75"/>
      <c r="D2002" s="239"/>
      <c r="E2002" s="175"/>
      <c r="F2002" s="175"/>
      <c r="G2002" s="175"/>
      <c r="H2002" s="192"/>
      <c r="I2002" s="174"/>
      <c r="J2002" s="174"/>
      <c r="K2002" s="174"/>
      <c r="L2002" s="174"/>
      <c r="M2002" s="174"/>
      <c r="N2002" s="174"/>
      <c r="O2002" s="174"/>
      <c r="P2002" s="174"/>
      <c r="Q2002" s="108"/>
      <c r="R2002" s="82"/>
      <c r="S2002" s="82"/>
      <c r="T2002" s="82"/>
      <c r="U2002" s="82"/>
      <c r="V2002" s="82"/>
      <c r="W2002" s="82"/>
      <c r="X2002" s="82"/>
      <c r="Y2002" s="82"/>
      <c r="Z2002" s="82"/>
      <c r="AA2002" s="82"/>
      <c r="AB2002" s="82"/>
      <c r="AC2002" s="82"/>
      <c r="AD2002" s="82"/>
      <c r="AE2002" s="82"/>
      <c r="AF2002" s="82"/>
      <c r="AG2002" s="82"/>
      <c r="AH2002" s="82"/>
    </row>
    <row r="2003" spans="1:34" s="148" customFormat="1" ht="30" customHeight="1">
      <c r="A2003" s="59"/>
      <c r="B2003" s="59"/>
      <c r="C2003" s="75"/>
      <c r="D2003" s="239"/>
      <c r="E2003" s="175"/>
      <c r="F2003" s="175"/>
      <c r="G2003" s="175"/>
      <c r="H2003" s="192"/>
      <c r="I2003" s="174"/>
      <c r="J2003" s="174"/>
      <c r="K2003" s="174"/>
      <c r="L2003" s="174"/>
      <c r="M2003" s="174"/>
      <c r="N2003" s="174"/>
      <c r="O2003" s="174"/>
      <c r="P2003" s="174"/>
      <c r="Q2003" s="108"/>
      <c r="R2003" s="82"/>
      <c r="S2003" s="82"/>
      <c r="T2003" s="82"/>
      <c r="U2003" s="82"/>
      <c r="V2003" s="82"/>
      <c r="W2003" s="82"/>
      <c r="X2003" s="82"/>
      <c r="Y2003" s="82"/>
      <c r="Z2003" s="82"/>
      <c r="AA2003" s="82"/>
      <c r="AB2003" s="82"/>
      <c r="AC2003" s="82"/>
      <c r="AD2003" s="82"/>
      <c r="AE2003" s="82"/>
      <c r="AF2003" s="82"/>
      <c r="AG2003" s="82"/>
      <c r="AH2003" s="82"/>
    </row>
    <row r="2004" spans="1:34" s="148" customFormat="1" ht="30" customHeight="1">
      <c r="A2004" s="59"/>
      <c r="B2004" s="59"/>
      <c r="C2004" s="75"/>
      <c r="D2004" s="239"/>
      <c r="E2004" s="175"/>
      <c r="F2004" s="175"/>
      <c r="G2004" s="175"/>
      <c r="H2004" s="192"/>
      <c r="I2004" s="174"/>
      <c r="J2004" s="174"/>
      <c r="K2004" s="174"/>
      <c r="L2004" s="174"/>
      <c r="M2004" s="174"/>
      <c r="N2004" s="174"/>
      <c r="O2004" s="174"/>
      <c r="P2004" s="174"/>
      <c r="Q2004" s="108"/>
      <c r="R2004" s="82"/>
      <c r="S2004" s="82"/>
      <c r="T2004" s="82"/>
      <c r="U2004" s="82"/>
      <c r="V2004" s="82"/>
      <c r="W2004" s="82"/>
      <c r="X2004" s="82"/>
      <c r="Y2004" s="82"/>
      <c r="Z2004" s="82"/>
      <c r="AA2004" s="82"/>
      <c r="AB2004" s="82"/>
      <c r="AC2004" s="82"/>
      <c r="AD2004" s="82"/>
      <c r="AE2004" s="82"/>
      <c r="AF2004" s="82"/>
      <c r="AG2004" s="82"/>
      <c r="AH2004" s="82"/>
    </row>
    <row r="2005" spans="1:34" s="148" customFormat="1" ht="30" customHeight="1">
      <c r="A2005" s="59"/>
      <c r="B2005" s="59"/>
      <c r="C2005" s="75"/>
      <c r="D2005" s="239"/>
      <c r="E2005" s="175"/>
      <c r="F2005" s="175"/>
      <c r="G2005" s="175"/>
      <c r="H2005" s="192"/>
      <c r="I2005" s="174"/>
      <c r="J2005" s="174"/>
      <c r="K2005" s="174"/>
      <c r="L2005" s="174"/>
      <c r="M2005" s="174"/>
      <c r="N2005" s="174"/>
      <c r="O2005" s="174"/>
      <c r="P2005" s="174"/>
      <c r="Q2005" s="108"/>
      <c r="R2005" s="82"/>
      <c r="S2005" s="82"/>
      <c r="T2005" s="82"/>
      <c r="U2005" s="82"/>
      <c r="V2005" s="82"/>
      <c r="W2005" s="82"/>
      <c r="X2005" s="82"/>
      <c r="Y2005" s="82"/>
      <c r="Z2005" s="82"/>
      <c r="AA2005" s="82"/>
      <c r="AB2005" s="82"/>
      <c r="AC2005" s="82"/>
      <c r="AD2005" s="82"/>
      <c r="AE2005" s="82"/>
      <c r="AF2005" s="82"/>
      <c r="AG2005" s="82"/>
      <c r="AH2005" s="82"/>
    </row>
    <row r="2006" spans="1:34" s="148" customFormat="1" ht="30" customHeight="1">
      <c r="A2006" s="59"/>
      <c r="B2006" s="59"/>
      <c r="C2006" s="75"/>
      <c r="D2006" s="239"/>
      <c r="E2006" s="175"/>
      <c r="F2006" s="175"/>
      <c r="G2006" s="175"/>
      <c r="H2006" s="192"/>
      <c r="I2006" s="174"/>
      <c r="J2006" s="174"/>
      <c r="K2006" s="174"/>
      <c r="L2006" s="174"/>
      <c r="M2006" s="174"/>
      <c r="N2006" s="174"/>
      <c r="O2006" s="174"/>
      <c r="P2006" s="174"/>
      <c r="Q2006" s="108"/>
      <c r="R2006" s="82"/>
      <c r="S2006" s="82"/>
      <c r="T2006" s="82"/>
      <c r="U2006" s="82"/>
      <c r="V2006" s="82"/>
      <c r="W2006" s="82"/>
      <c r="X2006" s="82"/>
      <c r="Y2006" s="82"/>
      <c r="Z2006" s="82"/>
      <c r="AA2006" s="82"/>
      <c r="AB2006" s="82"/>
      <c r="AC2006" s="82"/>
      <c r="AD2006" s="82"/>
      <c r="AE2006" s="82"/>
      <c r="AF2006" s="82"/>
      <c r="AG2006" s="82"/>
      <c r="AH2006" s="82"/>
    </row>
    <row r="2007" spans="1:34" s="148" customFormat="1" ht="30" customHeight="1">
      <c r="A2007" s="59"/>
      <c r="B2007" s="59"/>
      <c r="C2007" s="75"/>
      <c r="D2007" s="239"/>
      <c r="E2007" s="175"/>
      <c r="F2007" s="175"/>
      <c r="G2007" s="175"/>
      <c r="H2007" s="192"/>
      <c r="I2007" s="174"/>
      <c r="J2007" s="174"/>
      <c r="K2007" s="174"/>
      <c r="L2007" s="174"/>
      <c r="M2007" s="174"/>
      <c r="N2007" s="174"/>
      <c r="O2007" s="174"/>
      <c r="P2007" s="174"/>
      <c r="Q2007" s="108"/>
      <c r="R2007" s="82"/>
      <c r="S2007" s="82"/>
      <c r="T2007" s="82"/>
      <c r="U2007" s="82"/>
      <c r="V2007" s="82"/>
      <c r="W2007" s="82"/>
      <c r="X2007" s="82"/>
      <c r="Y2007" s="82"/>
      <c r="Z2007" s="82"/>
      <c r="AA2007" s="82"/>
      <c r="AB2007" s="82"/>
      <c r="AC2007" s="82"/>
      <c r="AD2007" s="82"/>
      <c r="AE2007" s="82"/>
      <c r="AF2007" s="82"/>
      <c r="AG2007" s="82"/>
      <c r="AH2007" s="82"/>
    </row>
    <row r="2008" spans="1:34" s="148" customFormat="1" ht="58.5" customHeight="1">
      <c r="A2008" s="59"/>
      <c r="B2008" s="59"/>
      <c r="C2008" s="75"/>
      <c r="D2008" s="239"/>
      <c r="E2008" s="175"/>
      <c r="F2008" s="175"/>
      <c r="G2008" s="175"/>
      <c r="H2008" s="192"/>
      <c r="I2008" s="174"/>
      <c r="J2008" s="174"/>
      <c r="K2008" s="174"/>
      <c r="L2008" s="174"/>
      <c r="M2008" s="174"/>
      <c r="N2008" s="174"/>
      <c r="O2008" s="174"/>
      <c r="P2008" s="174"/>
      <c r="Q2008" s="108"/>
      <c r="R2008" s="82"/>
      <c r="S2008" s="82"/>
      <c r="T2008" s="82"/>
      <c r="U2008" s="82"/>
      <c r="V2008" s="82"/>
      <c r="W2008" s="82"/>
      <c r="X2008" s="82"/>
      <c r="Y2008" s="82"/>
      <c r="Z2008" s="82"/>
      <c r="AA2008" s="82"/>
      <c r="AB2008" s="82"/>
      <c r="AC2008" s="82"/>
      <c r="AD2008" s="82"/>
      <c r="AE2008" s="82"/>
      <c r="AF2008" s="82"/>
      <c r="AG2008" s="82"/>
      <c r="AH2008" s="82"/>
    </row>
    <row r="2009" spans="1:34" s="148" customFormat="1" ht="30" customHeight="1">
      <c r="A2009" s="59"/>
      <c r="B2009" s="59"/>
      <c r="C2009" s="75"/>
      <c r="D2009" s="239"/>
      <c r="E2009" s="175"/>
      <c r="F2009" s="175"/>
      <c r="G2009" s="175"/>
      <c r="H2009" s="192"/>
      <c r="I2009" s="174"/>
      <c r="J2009" s="174"/>
      <c r="K2009" s="174"/>
      <c r="L2009" s="174"/>
      <c r="M2009" s="174"/>
      <c r="N2009" s="174"/>
      <c r="O2009" s="174"/>
      <c r="P2009" s="174"/>
      <c r="Q2009" s="108"/>
      <c r="R2009" s="82"/>
      <c r="S2009" s="82"/>
      <c r="T2009" s="82"/>
      <c r="U2009" s="82"/>
      <c r="V2009" s="82"/>
      <c r="W2009" s="82"/>
      <c r="X2009" s="82"/>
      <c r="Y2009" s="82"/>
      <c r="Z2009" s="82"/>
      <c r="AA2009" s="82"/>
      <c r="AB2009" s="82"/>
      <c r="AC2009" s="82"/>
      <c r="AD2009" s="82"/>
      <c r="AE2009" s="82"/>
      <c r="AF2009" s="82"/>
      <c r="AG2009" s="82"/>
      <c r="AH2009" s="82"/>
    </row>
    <row r="2010" spans="1:34" s="148" customFormat="1" ht="60.75" customHeight="1">
      <c r="A2010" s="59"/>
      <c r="B2010" s="59"/>
      <c r="C2010" s="75"/>
      <c r="D2010" s="239"/>
      <c r="E2010" s="175"/>
      <c r="F2010" s="175"/>
      <c r="G2010" s="175"/>
      <c r="H2010" s="192"/>
      <c r="I2010" s="174"/>
      <c r="J2010" s="174"/>
      <c r="K2010" s="174"/>
      <c r="L2010" s="174"/>
      <c r="M2010" s="174"/>
      <c r="N2010" s="174"/>
      <c r="O2010" s="174"/>
      <c r="P2010" s="174"/>
      <c r="Q2010" s="108"/>
      <c r="R2010" s="82"/>
      <c r="S2010" s="82"/>
      <c r="T2010" s="82"/>
      <c r="U2010" s="82"/>
      <c r="V2010" s="82"/>
      <c r="W2010" s="82"/>
      <c r="X2010" s="82"/>
      <c r="Y2010" s="82"/>
      <c r="Z2010" s="82"/>
      <c r="AA2010" s="82"/>
      <c r="AB2010" s="82"/>
      <c r="AC2010" s="82"/>
      <c r="AD2010" s="82"/>
      <c r="AE2010" s="82"/>
      <c r="AF2010" s="82"/>
      <c r="AG2010" s="82"/>
      <c r="AH2010" s="82"/>
    </row>
    <row r="2011" spans="1:34" s="148" customFormat="1" ht="30" customHeight="1">
      <c r="A2011" s="59"/>
      <c r="B2011" s="59"/>
      <c r="C2011" s="75"/>
      <c r="D2011" s="239"/>
      <c r="E2011" s="175"/>
      <c r="F2011" s="175"/>
      <c r="G2011" s="175"/>
      <c r="H2011" s="192"/>
      <c r="I2011" s="174"/>
      <c r="J2011" s="174"/>
      <c r="K2011" s="174"/>
      <c r="L2011" s="174"/>
      <c r="M2011" s="174"/>
      <c r="N2011" s="174"/>
      <c r="O2011" s="174"/>
      <c r="P2011" s="174"/>
      <c r="Q2011" s="108"/>
      <c r="R2011" s="82"/>
      <c r="S2011" s="82"/>
      <c r="T2011" s="82"/>
      <c r="U2011" s="82"/>
      <c r="V2011" s="82"/>
      <c r="W2011" s="82"/>
      <c r="X2011" s="82"/>
      <c r="Y2011" s="82"/>
      <c r="Z2011" s="82"/>
      <c r="AA2011" s="82"/>
      <c r="AB2011" s="82"/>
      <c r="AC2011" s="82"/>
      <c r="AD2011" s="82"/>
      <c r="AE2011" s="82"/>
      <c r="AF2011" s="82"/>
      <c r="AG2011" s="82"/>
      <c r="AH2011" s="82"/>
    </row>
    <row r="2012" spans="1:34" s="148" customFormat="1" ht="30" customHeight="1">
      <c r="A2012" s="59"/>
      <c r="B2012" s="59"/>
      <c r="C2012" s="75"/>
      <c r="D2012" s="239"/>
      <c r="E2012" s="175"/>
      <c r="F2012" s="175"/>
      <c r="G2012" s="175"/>
      <c r="H2012" s="192"/>
      <c r="I2012" s="174"/>
      <c r="J2012" s="174"/>
      <c r="K2012" s="174"/>
      <c r="L2012" s="174"/>
      <c r="M2012" s="174"/>
      <c r="N2012" s="174"/>
      <c r="O2012" s="174"/>
      <c r="P2012" s="174"/>
      <c r="Q2012" s="108"/>
      <c r="R2012" s="82"/>
      <c r="S2012" s="82"/>
      <c r="T2012" s="82"/>
      <c r="U2012" s="82"/>
      <c r="V2012" s="82"/>
      <c r="W2012" s="82"/>
      <c r="X2012" s="82"/>
      <c r="Y2012" s="82"/>
      <c r="Z2012" s="82"/>
      <c r="AA2012" s="82"/>
      <c r="AB2012" s="82"/>
      <c r="AC2012" s="82"/>
      <c r="AD2012" s="82"/>
      <c r="AE2012" s="82"/>
      <c r="AF2012" s="82"/>
      <c r="AG2012" s="82"/>
      <c r="AH2012" s="82"/>
    </row>
    <row r="2013" spans="1:34" s="148" customFormat="1" ht="30" customHeight="1">
      <c r="A2013" s="59"/>
      <c r="B2013" s="59"/>
      <c r="C2013" s="75"/>
      <c r="D2013" s="239"/>
      <c r="E2013" s="175"/>
      <c r="F2013" s="175"/>
      <c r="G2013" s="175"/>
      <c r="H2013" s="192"/>
      <c r="I2013" s="174"/>
      <c r="J2013" s="174"/>
      <c r="K2013" s="174"/>
      <c r="L2013" s="174"/>
      <c r="M2013" s="174"/>
      <c r="N2013" s="174"/>
      <c r="O2013" s="174"/>
      <c r="P2013" s="174"/>
      <c r="Q2013" s="108"/>
      <c r="R2013" s="82"/>
      <c r="S2013" s="82"/>
      <c r="T2013" s="82"/>
      <c r="U2013" s="82"/>
      <c r="V2013" s="82"/>
      <c r="W2013" s="82"/>
      <c r="X2013" s="82"/>
      <c r="Y2013" s="82"/>
      <c r="Z2013" s="82"/>
      <c r="AA2013" s="82"/>
      <c r="AB2013" s="82"/>
      <c r="AC2013" s="82"/>
      <c r="AD2013" s="82"/>
      <c r="AE2013" s="82"/>
      <c r="AF2013" s="82"/>
      <c r="AG2013" s="82"/>
      <c r="AH2013" s="82"/>
    </row>
    <row r="2014" spans="1:34" s="148" customFormat="1" ht="30" customHeight="1">
      <c r="A2014" s="59"/>
      <c r="B2014" s="59"/>
      <c r="C2014" s="75"/>
      <c r="D2014" s="239"/>
      <c r="E2014" s="175"/>
      <c r="F2014" s="175"/>
      <c r="G2014" s="175"/>
      <c r="H2014" s="192"/>
      <c r="I2014" s="174"/>
      <c r="J2014" s="174"/>
      <c r="K2014" s="174"/>
      <c r="L2014" s="174"/>
      <c r="M2014" s="174"/>
      <c r="N2014" s="174"/>
      <c r="O2014" s="174"/>
      <c r="P2014" s="174"/>
      <c r="Q2014" s="108"/>
      <c r="R2014" s="82"/>
      <c r="S2014" s="82"/>
      <c r="T2014" s="82"/>
      <c r="U2014" s="82"/>
      <c r="V2014" s="82"/>
      <c r="W2014" s="82"/>
      <c r="X2014" s="82"/>
      <c r="Y2014" s="82"/>
      <c r="Z2014" s="82"/>
      <c r="AA2014" s="82"/>
      <c r="AB2014" s="82"/>
      <c r="AC2014" s="82"/>
      <c r="AD2014" s="82"/>
      <c r="AE2014" s="82"/>
      <c r="AF2014" s="82"/>
      <c r="AG2014" s="82"/>
      <c r="AH2014" s="82"/>
    </row>
    <row r="2015" spans="1:34" s="148" customFormat="1" ht="30" customHeight="1">
      <c r="A2015" s="59"/>
      <c r="B2015" s="59"/>
      <c r="C2015" s="75"/>
      <c r="D2015" s="239"/>
      <c r="E2015" s="175"/>
      <c r="F2015" s="175"/>
      <c r="G2015" s="175"/>
      <c r="H2015" s="192"/>
      <c r="I2015" s="174"/>
      <c r="J2015" s="174"/>
      <c r="K2015" s="174"/>
      <c r="L2015" s="174"/>
      <c r="M2015" s="174"/>
      <c r="N2015" s="174"/>
      <c r="O2015" s="174"/>
      <c r="P2015" s="174"/>
      <c r="Q2015" s="108"/>
      <c r="R2015" s="82"/>
      <c r="S2015" s="82"/>
      <c r="T2015" s="82"/>
      <c r="U2015" s="82"/>
      <c r="V2015" s="82"/>
      <c r="W2015" s="82"/>
      <c r="X2015" s="82"/>
      <c r="Y2015" s="82"/>
      <c r="Z2015" s="82"/>
      <c r="AA2015" s="82"/>
      <c r="AB2015" s="82"/>
      <c r="AC2015" s="82"/>
      <c r="AD2015" s="82"/>
      <c r="AE2015" s="82"/>
      <c r="AF2015" s="82"/>
      <c r="AG2015" s="82"/>
      <c r="AH2015" s="82"/>
    </row>
    <row r="2016" spans="1:34" s="148" customFormat="1" ht="30" customHeight="1">
      <c r="A2016" s="59"/>
      <c r="B2016" s="59"/>
      <c r="C2016" s="75"/>
      <c r="D2016" s="239"/>
      <c r="E2016" s="175"/>
      <c r="F2016" s="175"/>
      <c r="G2016" s="175"/>
      <c r="H2016" s="192"/>
      <c r="I2016" s="174"/>
      <c r="J2016" s="174"/>
      <c r="K2016" s="174"/>
      <c r="L2016" s="174"/>
      <c r="M2016" s="174"/>
      <c r="N2016" s="174"/>
      <c r="O2016" s="174"/>
      <c r="P2016" s="174"/>
      <c r="Q2016" s="108"/>
      <c r="R2016" s="82"/>
      <c r="S2016" s="82"/>
      <c r="T2016" s="82"/>
      <c r="U2016" s="82"/>
      <c r="V2016" s="82"/>
      <c r="W2016" s="82"/>
      <c r="X2016" s="82"/>
      <c r="Y2016" s="82"/>
      <c r="Z2016" s="82"/>
      <c r="AA2016" s="82"/>
      <c r="AB2016" s="82"/>
      <c r="AC2016" s="82"/>
      <c r="AD2016" s="82"/>
      <c r="AE2016" s="82"/>
      <c r="AF2016" s="82"/>
      <c r="AG2016" s="82"/>
      <c r="AH2016" s="82"/>
    </row>
    <row r="2017" spans="1:34" s="148" customFormat="1" ht="46.5" customHeight="1">
      <c r="A2017" s="59"/>
      <c r="B2017" s="59"/>
      <c r="C2017" s="75"/>
      <c r="D2017" s="239"/>
      <c r="E2017" s="175"/>
      <c r="F2017" s="175"/>
      <c r="G2017" s="175"/>
      <c r="H2017" s="192"/>
      <c r="I2017" s="174"/>
      <c r="J2017" s="174"/>
      <c r="K2017" s="174"/>
      <c r="L2017" s="174"/>
      <c r="M2017" s="174"/>
      <c r="N2017" s="174"/>
      <c r="O2017" s="174"/>
      <c r="P2017" s="174"/>
      <c r="Q2017" s="108"/>
      <c r="R2017" s="82"/>
      <c r="S2017" s="82"/>
      <c r="T2017" s="82"/>
      <c r="U2017" s="82"/>
      <c r="V2017" s="82"/>
      <c r="W2017" s="82"/>
      <c r="X2017" s="82"/>
      <c r="Y2017" s="82"/>
      <c r="Z2017" s="82"/>
      <c r="AA2017" s="82"/>
      <c r="AB2017" s="82"/>
      <c r="AC2017" s="82"/>
      <c r="AD2017" s="82"/>
      <c r="AE2017" s="82"/>
      <c r="AF2017" s="82"/>
      <c r="AG2017" s="82"/>
      <c r="AH2017" s="82"/>
    </row>
    <row r="2018" spans="1:34" s="148" customFormat="1" ht="30" customHeight="1">
      <c r="A2018" s="59"/>
      <c r="B2018" s="59"/>
      <c r="C2018" s="75"/>
      <c r="D2018" s="239"/>
      <c r="E2018" s="175"/>
      <c r="F2018" s="175"/>
      <c r="G2018" s="175"/>
      <c r="H2018" s="192"/>
      <c r="I2018" s="174"/>
      <c r="J2018" s="174"/>
      <c r="K2018" s="174"/>
      <c r="L2018" s="174"/>
      <c r="M2018" s="174"/>
      <c r="N2018" s="174"/>
      <c r="O2018" s="174"/>
      <c r="P2018" s="174"/>
      <c r="Q2018" s="108"/>
      <c r="R2018" s="82"/>
      <c r="S2018" s="82"/>
      <c r="T2018" s="82"/>
      <c r="U2018" s="82"/>
      <c r="V2018" s="82"/>
      <c r="W2018" s="82"/>
      <c r="X2018" s="82"/>
      <c r="Y2018" s="82"/>
      <c r="Z2018" s="82"/>
      <c r="AA2018" s="82"/>
      <c r="AB2018" s="82"/>
      <c r="AC2018" s="82"/>
      <c r="AD2018" s="82"/>
      <c r="AE2018" s="82"/>
      <c r="AF2018" s="82"/>
      <c r="AG2018" s="82"/>
      <c r="AH2018" s="82"/>
    </row>
    <row r="2019" spans="1:34" s="148" customFormat="1" ht="30" customHeight="1">
      <c r="A2019" s="59"/>
      <c r="B2019" s="59"/>
      <c r="C2019" s="75"/>
      <c r="D2019" s="239"/>
      <c r="E2019" s="175"/>
      <c r="F2019" s="175"/>
      <c r="G2019" s="175"/>
      <c r="H2019" s="192"/>
      <c r="I2019" s="174"/>
      <c r="J2019" s="174"/>
      <c r="K2019" s="174"/>
      <c r="L2019" s="174"/>
      <c r="M2019" s="174"/>
      <c r="N2019" s="174"/>
      <c r="O2019" s="174"/>
      <c r="P2019" s="174"/>
      <c r="Q2019" s="108"/>
      <c r="R2019" s="82"/>
      <c r="S2019" s="82"/>
      <c r="T2019" s="82"/>
      <c r="U2019" s="82"/>
      <c r="V2019" s="82"/>
      <c r="W2019" s="82"/>
      <c r="X2019" s="82"/>
      <c r="Y2019" s="82"/>
      <c r="Z2019" s="82"/>
      <c r="AA2019" s="82"/>
      <c r="AB2019" s="82"/>
      <c r="AC2019" s="82"/>
      <c r="AD2019" s="82"/>
      <c r="AE2019" s="82"/>
      <c r="AF2019" s="82"/>
      <c r="AG2019" s="82"/>
      <c r="AH2019" s="82"/>
    </row>
    <row r="2020" spans="1:34" s="148" customFormat="1" ht="30" customHeight="1">
      <c r="A2020" s="59"/>
      <c r="B2020" s="59"/>
      <c r="C2020" s="75"/>
      <c r="D2020" s="239"/>
      <c r="E2020" s="175"/>
      <c r="F2020" s="175"/>
      <c r="G2020" s="175"/>
      <c r="H2020" s="192"/>
      <c r="I2020" s="174"/>
      <c r="J2020" s="174"/>
      <c r="K2020" s="174"/>
      <c r="L2020" s="174"/>
      <c r="M2020" s="174"/>
      <c r="N2020" s="174"/>
      <c r="O2020" s="174"/>
      <c r="P2020" s="174"/>
      <c r="Q2020" s="108"/>
      <c r="R2020" s="82"/>
      <c r="S2020" s="82"/>
      <c r="T2020" s="82"/>
      <c r="U2020" s="82"/>
      <c r="V2020" s="82"/>
      <c r="W2020" s="82"/>
      <c r="X2020" s="82"/>
      <c r="Y2020" s="82"/>
      <c r="Z2020" s="82"/>
      <c r="AA2020" s="82"/>
      <c r="AB2020" s="82"/>
      <c r="AC2020" s="82"/>
      <c r="AD2020" s="82"/>
      <c r="AE2020" s="82"/>
      <c r="AF2020" s="82"/>
      <c r="AG2020" s="82"/>
      <c r="AH2020" s="82"/>
    </row>
    <row r="2021" spans="1:34" s="148" customFormat="1" ht="30" customHeight="1">
      <c r="A2021" s="59"/>
      <c r="B2021" s="59"/>
      <c r="C2021" s="75"/>
      <c r="D2021" s="239"/>
      <c r="E2021" s="175"/>
      <c r="F2021" s="175"/>
      <c r="G2021" s="175"/>
      <c r="H2021" s="192"/>
      <c r="I2021" s="174"/>
      <c r="J2021" s="174"/>
      <c r="K2021" s="174"/>
      <c r="L2021" s="174"/>
      <c r="M2021" s="174"/>
      <c r="N2021" s="174"/>
      <c r="O2021" s="174"/>
      <c r="P2021" s="174"/>
      <c r="Q2021" s="108"/>
      <c r="R2021" s="82"/>
      <c r="S2021" s="82"/>
      <c r="T2021" s="82"/>
      <c r="U2021" s="82"/>
      <c r="V2021" s="82"/>
      <c r="W2021" s="82"/>
      <c r="X2021" s="82"/>
      <c r="Y2021" s="82"/>
      <c r="Z2021" s="82"/>
      <c r="AA2021" s="82"/>
      <c r="AB2021" s="82"/>
      <c r="AC2021" s="82"/>
      <c r="AD2021" s="82"/>
      <c r="AE2021" s="82"/>
      <c r="AF2021" s="82"/>
      <c r="AG2021" s="82"/>
      <c r="AH2021" s="82"/>
    </row>
    <row r="2022" spans="1:34" s="148" customFormat="1" ht="30" customHeight="1">
      <c r="A2022" s="59"/>
      <c r="B2022" s="59"/>
      <c r="C2022" s="75"/>
      <c r="D2022" s="239"/>
      <c r="E2022" s="175"/>
      <c r="F2022" s="175"/>
      <c r="G2022" s="175"/>
      <c r="H2022" s="192"/>
      <c r="I2022" s="174"/>
      <c r="J2022" s="174"/>
      <c r="K2022" s="174"/>
      <c r="L2022" s="174"/>
      <c r="M2022" s="174"/>
      <c r="N2022" s="174"/>
      <c r="O2022" s="174"/>
      <c r="P2022" s="174"/>
      <c r="Q2022" s="108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2"/>
      <c r="AD2022" s="82"/>
      <c r="AE2022" s="82"/>
      <c r="AF2022" s="82"/>
      <c r="AG2022" s="82"/>
      <c r="AH2022" s="82"/>
    </row>
    <row r="2023" spans="1:34" s="210" customFormat="1" ht="30" customHeight="1">
      <c r="A2023" s="59"/>
      <c r="B2023" s="59"/>
      <c r="C2023" s="75"/>
      <c r="D2023" s="239"/>
      <c r="E2023" s="175"/>
      <c r="F2023" s="175"/>
      <c r="G2023" s="175"/>
      <c r="H2023" s="192"/>
      <c r="I2023" s="174"/>
      <c r="J2023" s="174"/>
      <c r="K2023" s="174"/>
      <c r="L2023" s="174"/>
      <c r="M2023" s="174"/>
      <c r="N2023" s="174"/>
      <c r="O2023" s="174"/>
      <c r="P2023" s="174"/>
      <c r="Q2023" s="108"/>
      <c r="R2023" s="82"/>
      <c r="S2023" s="82"/>
      <c r="T2023" s="82"/>
      <c r="U2023" s="82"/>
      <c r="V2023" s="82"/>
      <c r="W2023" s="82"/>
      <c r="X2023" s="82"/>
      <c r="Y2023" s="82"/>
      <c r="Z2023" s="82"/>
      <c r="AA2023" s="82"/>
      <c r="AB2023" s="82"/>
      <c r="AC2023" s="82"/>
      <c r="AD2023" s="82"/>
      <c r="AE2023" s="82"/>
      <c r="AF2023" s="82"/>
      <c r="AG2023" s="82"/>
      <c r="AH2023" s="82"/>
    </row>
    <row r="2024" spans="1:34" s="148" customFormat="1" ht="30" customHeight="1">
      <c r="A2024" s="59"/>
      <c r="B2024" s="59"/>
      <c r="C2024" s="75"/>
      <c r="D2024" s="239"/>
      <c r="E2024" s="175"/>
      <c r="F2024" s="175"/>
      <c r="G2024" s="175"/>
      <c r="H2024" s="192"/>
      <c r="I2024" s="174"/>
      <c r="J2024" s="174"/>
      <c r="K2024" s="174"/>
      <c r="L2024" s="174"/>
      <c r="M2024" s="174"/>
      <c r="N2024" s="174"/>
      <c r="O2024" s="174"/>
      <c r="P2024" s="174"/>
      <c r="Q2024" s="108"/>
      <c r="R2024" s="82"/>
      <c r="S2024" s="82"/>
      <c r="T2024" s="82"/>
      <c r="U2024" s="82"/>
      <c r="V2024" s="82"/>
      <c r="W2024" s="82"/>
      <c r="X2024" s="82"/>
      <c r="Y2024" s="82"/>
      <c r="Z2024" s="82"/>
      <c r="AA2024" s="82"/>
      <c r="AB2024" s="82"/>
      <c r="AC2024" s="82"/>
      <c r="AD2024" s="82"/>
      <c r="AE2024" s="82"/>
      <c r="AF2024" s="82"/>
      <c r="AG2024" s="82"/>
      <c r="AH2024" s="82"/>
    </row>
    <row r="2025" spans="1:34" s="148" customFormat="1" ht="30" customHeight="1">
      <c r="A2025" s="59"/>
      <c r="B2025" s="59"/>
      <c r="C2025" s="75"/>
      <c r="D2025" s="239"/>
      <c r="E2025" s="175"/>
      <c r="F2025" s="175"/>
      <c r="G2025" s="175"/>
      <c r="H2025" s="192"/>
      <c r="I2025" s="174"/>
      <c r="J2025" s="174"/>
      <c r="K2025" s="174"/>
      <c r="L2025" s="174"/>
      <c r="M2025" s="174"/>
      <c r="N2025" s="174"/>
      <c r="O2025" s="174"/>
      <c r="P2025" s="174"/>
      <c r="Q2025" s="108"/>
      <c r="R2025" s="82"/>
      <c r="S2025" s="82"/>
      <c r="T2025" s="82"/>
      <c r="U2025" s="82"/>
      <c r="V2025" s="82"/>
      <c r="W2025" s="82"/>
      <c r="X2025" s="82"/>
      <c r="Y2025" s="82"/>
      <c r="Z2025" s="82"/>
      <c r="AA2025" s="82"/>
      <c r="AB2025" s="82"/>
      <c r="AC2025" s="82"/>
      <c r="AD2025" s="82"/>
      <c r="AE2025" s="82"/>
      <c r="AF2025" s="82"/>
      <c r="AG2025" s="82"/>
      <c r="AH2025" s="82"/>
    </row>
    <row r="2026" spans="1:34" s="148" customFormat="1" ht="30" customHeight="1">
      <c r="A2026" s="59"/>
      <c r="B2026" s="59"/>
      <c r="C2026" s="75"/>
      <c r="D2026" s="239"/>
      <c r="E2026" s="175"/>
      <c r="F2026" s="175"/>
      <c r="G2026" s="175"/>
      <c r="H2026" s="192"/>
      <c r="I2026" s="174"/>
      <c r="J2026" s="174"/>
      <c r="K2026" s="174"/>
      <c r="L2026" s="174"/>
      <c r="M2026" s="174"/>
      <c r="N2026" s="174"/>
      <c r="O2026" s="174"/>
      <c r="P2026" s="174"/>
      <c r="Q2026" s="108"/>
      <c r="R2026" s="82"/>
      <c r="S2026" s="82"/>
      <c r="T2026" s="82"/>
      <c r="U2026" s="82"/>
      <c r="V2026" s="82"/>
      <c r="W2026" s="82"/>
      <c r="X2026" s="82"/>
      <c r="Y2026" s="82"/>
      <c r="Z2026" s="82"/>
      <c r="AA2026" s="82"/>
      <c r="AB2026" s="82"/>
      <c r="AC2026" s="82"/>
      <c r="AD2026" s="82"/>
      <c r="AE2026" s="82"/>
      <c r="AF2026" s="82"/>
      <c r="AG2026" s="82"/>
      <c r="AH2026" s="82"/>
    </row>
    <row r="2027" spans="1:34" s="148" customFormat="1" ht="30" customHeight="1">
      <c r="A2027" s="59"/>
      <c r="B2027" s="59"/>
      <c r="C2027" s="75"/>
      <c r="D2027" s="239"/>
      <c r="E2027" s="175"/>
      <c r="F2027" s="175"/>
      <c r="G2027" s="175"/>
      <c r="H2027" s="192"/>
      <c r="I2027" s="174"/>
      <c r="J2027" s="174"/>
      <c r="K2027" s="174"/>
      <c r="L2027" s="174"/>
      <c r="M2027" s="174"/>
      <c r="N2027" s="174"/>
      <c r="O2027" s="174"/>
      <c r="P2027" s="174"/>
      <c r="Q2027" s="108"/>
      <c r="R2027" s="82"/>
      <c r="S2027" s="82"/>
      <c r="T2027" s="82"/>
      <c r="U2027" s="82"/>
      <c r="V2027" s="82"/>
      <c r="W2027" s="82"/>
      <c r="X2027" s="82"/>
      <c r="Y2027" s="82"/>
      <c r="Z2027" s="82"/>
      <c r="AA2027" s="82"/>
      <c r="AB2027" s="82"/>
      <c r="AC2027" s="82"/>
      <c r="AD2027" s="82"/>
      <c r="AE2027" s="82"/>
      <c r="AF2027" s="82"/>
      <c r="AG2027" s="82"/>
      <c r="AH2027" s="82"/>
    </row>
    <row r="2028" spans="1:34" s="148" customFormat="1" ht="30" customHeight="1">
      <c r="A2028" s="59"/>
      <c r="B2028" s="59"/>
      <c r="C2028" s="75"/>
      <c r="D2028" s="239"/>
      <c r="E2028" s="175"/>
      <c r="F2028" s="175"/>
      <c r="G2028" s="175"/>
      <c r="H2028" s="192"/>
      <c r="I2028" s="174"/>
      <c r="J2028" s="174"/>
      <c r="K2028" s="174"/>
      <c r="L2028" s="174"/>
      <c r="M2028" s="174"/>
      <c r="N2028" s="174"/>
      <c r="O2028" s="174"/>
      <c r="P2028" s="174"/>
      <c r="Q2028" s="108"/>
      <c r="R2028" s="82"/>
      <c r="S2028" s="82"/>
      <c r="T2028" s="82"/>
      <c r="U2028" s="82"/>
      <c r="V2028" s="82"/>
      <c r="W2028" s="82"/>
      <c r="X2028" s="82"/>
      <c r="Y2028" s="82"/>
      <c r="Z2028" s="82"/>
      <c r="AA2028" s="82"/>
      <c r="AB2028" s="82"/>
      <c r="AC2028" s="82"/>
      <c r="AD2028" s="82"/>
      <c r="AE2028" s="82"/>
      <c r="AF2028" s="82"/>
      <c r="AG2028" s="82"/>
      <c r="AH2028" s="82"/>
    </row>
    <row r="2029" spans="1:34" s="148" customFormat="1" ht="30" customHeight="1">
      <c r="A2029" s="59"/>
      <c r="B2029" s="59"/>
      <c r="C2029" s="75"/>
      <c r="D2029" s="239"/>
      <c r="E2029" s="175"/>
      <c r="F2029" s="175"/>
      <c r="G2029" s="175"/>
      <c r="H2029" s="192"/>
      <c r="I2029" s="174"/>
      <c r="J2029" s="174"/>
      <c r="K2029" s="174"/>
      <c r="L2029" s="174"/>
      <c r="M2029" s="174"/>
      <c r="N2029" s="174"/>
      <c r="O2029" s="174"/>
      <c r="P2029" s="174"/>
      <c r="Q2029" s="108"/>
      <c r="R2029" s="82"/>
      <c r="S2029" s="82"/>
      <c r="T2029" s="82"/>
      <c r="U2029" s="82"/>
      <c r="V2029" s="82"/>
      <c r="W2029" s="82"/>
      <c r="X2029" s="82"/>
      <c r="Y2029" s="82"/>
      <c r="Z2029" s="82"/>
      <c r="AA2029" s="82"/>
      <c r="AB2029" s="82"/>
      <c r="AC2029" s="82"/>
      <c r="AD2029" s="82"/>
      <c r="AE2029" s="82"/>
      <c r="AF2029" s="82"/>
      <c r="AG2029" s="82"/>
      <c r="AH2029" s="82"/>
    </row>
    <row r="2030" spans="1:34" s="148" customFormat="1" ht="30" customHeight="1">
      <c r="A2030" s="59"/>
      <c r="B2030" s="59"/>
      <c r="C2030" s="75"/>
      <c r="D2030" s="239"/>
      <c r="E2030" s="175"/>
      <c r="F2030" s="175"/>
      <c r="G2030" s="175"/>
      <c r="H2030" s="192"/>
      <c r="I2030" s="174"/>
      <c r="J2030" s="174"/>
      <c r="K2030" s="174"/>
      <c r="L2030" s="174"/>
      <c r="M2030" s="174"/>
      <c r="N2030" s="174"/>
      <c r="O2030" s="174"/>
      <c r="P2030" s="174"/>
      <c r="Q2030" s="108"/>
      <c r="R2030" s="82"/>
      <c r="S2030" s="82"/>
      <c r="T2030" s="82"/>
      <c r="U2030" s="82"/>
      <c r="V2030" s="82"/>
      <c r="W2030" s="82"/>
      <c r="X2030" s="82"/>
      <c r="Y2030" s="82"/>
      <c r="Z2030" s="82"/>
      <c r="AA2030" s="82"/>
      <c r="AB2030" s="82"/>
      <c r="AC2030" s="82"/>
      <c r="AD2030" s="82"/>
      <c r="AE2030" s="82"/>
      <c r="AF2030" s="82"/>
      <c r="AG2030" s="82"/>
      <c r="AH2030" s="82"/>
    </row>
    <row r="2031" spans="1:34" s="148" customFormat="1" ht="30" customHeight="1">
      <c r="A2031" s="59"/>
      <c r="B2031" s="59"/>
      <c r="C2031" s="75"/>
      <c r="D2031" s="239"/>
      <c r="E2031" s="175"/>
      <c r="F2031" s="175"/>
      <c r="G2031" s="175"/>
      <c r="H2031" s="192"/>
      <c r="I2031" s="174"/>
      <c r="J2031" s="174"/>
      <c r="K2031" s="174"/>
      <c r="L2031" s="174"/>
      <c r="M2031" s="174"/>
      <c r="N2031" s="174"/>
      <c r="O2031" s="174"/>
      <c r="P2031" s="174"/>
      <c r="Q2031" s="108"/>
      <c r="R2031" s="82"/>
      <c r="S2031" s="82"/>
      <c r="T2031" s="82"/>
      <c r="U2031" s="82"/>
      <c r="V2031" s="82"/>
      <c r="W2031" s="82"/>
      <c r="X2031" s="82"/>
      <c r="Y2031" s="82"/>
      <c r="Z2031" s="82"/>
      <c r="AA2031" s="82"/>
      <c r="AB2031" s="82"/>
      <c r="AC2031" s="82"/>
      <c r="AD2031" s="82"/>
      <c r="AE2031" s="82"/>
      <c r="AF2031" s="82"/>
      <c r="AG2031" s="82"/>
      <c r="AH2031" s="82"/>
    </row>
    <row r="2032" spans="1:34" s="148" customFormat="1" ht="30" customHeight="1">
      <c r="A2032" s="59"/>
      <c r="B2032" s="59"/>
      <c r="C2032" s="75"/>
      <c r="D2032" s="239"/>
      <c r="E2032" s="175"/>
      <c r="F2032" s="175"/>
      <c r="G2032" s="175"/>
      <c r="H2032" s="192"/>
      <c r="I2032" s="174"/>
      <c r="J2032" s="174"/>
      <c r="K2032" s="174"/>
      <c r="L2032" s="174"/>
      <c r="M2032" s="174"/>
      <c r="N2032" s="174"/>
      <c r="O2032" s="174"/>
      <c r="P2032" s="174"/>
      <c r="Q2032" s="108"/>
      <c r="R2032" s="82"/>
      <c r="S2032" s="82"/>
      <c r="T2032" s="82"/>
      <c r="U2032" s="82"/>
      <c r="V2032" s="82"/>
      <c r="W2032" s="82"/>
      <c r="X2032" s="82"/>
      <c r="Y2032" s="82"/>
      <c r="Z2032" s="82"/>
      <c r="AA2032" s="82"/>
      <c r="AB2032" s="82"/>
      <c r="AC2032" s="82"/>
      <c r="AD2032" s="82"/>
      <c r="AE2032" s="82"/>
      <c r="AF2032" s="82"/>
      <c r="AG2032" s="82"/>
      <c r="AH2032" s="82"/>
    </row>
    <row r="2033" spans="1:34" s="148" customFormat="1" ht="30" customHeight="1">
      <c r="A2033" s="59"/>
      <c r="B2033" s="59"/>
      <c r="C2033" s="75"/>
      <c r="D2033" s="239"/>
      <c r="E2033" s="175"/>
      <c r="F2033" s="175"/>
      <c r="G2033" s="175"/>
      <c r="H2033" s="192"/>
      <c r="I2033" s="174"/>
      <c r="J2033" s="174"/>
      <c r="K2033" s="174"/>
      <c r="L2033" s="174"/>
      <c r="M2033" s="174"/>
      <c r="N2033" s="174"/>
      <c r="O2033" s="174"/>
      <c r="P2033" s="174"/>
      <c r="Q2033" s="108"/>
      <c r="R2033" s="82"/>
      <c r="S2033" s="82"/>
      <c r="T2033" s="82"/>
      <c r="U2033" s="82"/>
      <c r="V2033" s="82"/>
      <c r="W2033" s="82"/>
      <c r="X2033" s="82"/>
      <c r="Y2033" s="82"/>
      <c r="Z2033" s="82"/>
      <c r="AA2033" s="82"/>
      <c r="AB2033" s="82"/>
      <c r="AC2033" s="82"/>
      <c r="AD2033" s="82"/>
      <c r="AE2033" s="82"/>
      <c r="AF2033" s="82"/>
      <c r="AG2033" s="82"/>
      <c r="AH2033" s="82"/>
    </row>
    <row r="2034" spans="1:34" s="148" customFormat="1" ht="30" customHeight="1">
      <c r="A2034" s="59"/>
      <c r="B2034" s="59"/>
      <c r="C2034" s="75"/>
      <c r="D2034" s="239"/>
      <c r="E2034" s="175"/>
      <c r="F2034" s="175"/>
      <c r="G2034" s="175"/>
      <c r="H2034" s="192"/>
      <c r="I2034" s="174"/>
      <c r="J2034" s="174"/>
      <c r="K2034" s="174"/>
      <c r="L2034" s="174"/>
      <c r="M2034" s="174"/>
      <c r="N2034" s="174"/>
      <c r="O2034" s="174"/>
      <c r="P2034" s="174"/>
      <c r="Q2034" s="108"/>
      <c r="R2034" s="82"/>
      <c r="S2034" s="82"/>
      <c r="T2034" s="82"/>
      <c r="U2034" s="82"/>
      <c r="V2034" s="82"/>
      <c r="W2034" s="82"/>
      <c r="X2034" s="82"/>
      <c r="Y2034" s="82"/>
      <c r="Z2034" s="82"/>
      <c r="AA2034" s="82"/>
      <c r="AB2034" s="82"/>
      <c r="AC2034" s="82"/>
      <c r="AD2034" s="82"/>
      <c r="AE2034" s="82"/>
      <c r="AF2034" s="82"/>
      <c r="AG2034" s="82"/>
      <c r="AH2034" s="82"/>
    </row>
    <row r="2035" spans="1:34" s="148" customFormat="1" ht="30" customHeight="1">
      <c r="A2035" s="59"/>
      <c r="B2035" s="59"/>
      <c r="C2035" s="75"/>
      <c r="D2035" s="239"/>
      <c r="E2035" s="175"/>
      <c r="F2035" s="175"/>
      <c r="G2035" s="175"/>
      <c r="H2035" s="192"/>
      <c r="I2035" s="174"/>
      <c r="J2035" s="174"/>
      <c r="K2035" s="174"/>
      <c r="L2035" s="174"/>
      <c r="M2035" s="174"/>
      <c r="N2035" s="174"/>
      <c r="O2035" s="174"/>
      <c r="P2035" s="174"/>
      <c r="Q2035" s="108"/>
      <c r="R2035" s="82"/>
      <c r="S2035" s="82"/>
      <c r="T2035" s="82"/>
      <c r="U2035" s="82"/>
      <c r="V2035" s="82"/>
      <c r="W2035" s="82"/>
      <c r="X2035" s="82"/>
      <c r="Y2035" s="82"/>
      <c r="Z2035" s="82"/>
      <c r="AA2035" s="82"/>
      <c r="AB2035" s="82"/>
      <c r="AC2035" s="82"/>
      <c r="AD2035" s="82"/>
      <c r="AE2035" s="82"/>
      <c r="AF2035" s="82"/>
      <c r="AG2035" s="82"/>
      <c r="AH2035" s="82"/>
    </row>
    <row r="2036" spans="1:34" s="148" customFormat="1" ht="30" customHeight="1">
      <c r="A2036" s="59"/>
      <c r="B2036" s="59"/>
      <c r="C2036" s="75"/>
      <c r="D2036" s="239"/>
      <c r="E2036" s="175"/>
      <c r="F2036" s="175"/>
      <c r="G2036" s="175"/>
      <c r="H2036" s="192"/>
      <c r="I2036" s="174"/>
      <c r="J2036" s="174"/>
      <c r="K2036" s="174"/>
      <c r="L2036" s="174"/>
      <c r="M2036" s="174"/>
      <c r="N2036" s="174"/>
      <c r="O2036" s="174"/>
      <c r="P2036" s="174"/>
      <c r="Q2036" s="108"/>
      <c r="R2036" s="82"/>
      <c r="S2036" s="82"/>
      <c r="T2036" s="82"/>
      <c r="U2036" s="82"/>
      <c r="V2036" s="82"/>
      <c r="W2036" s="82"/>
      <c r="X2036" s="82"/>
      <c r="Y2036" s="82"/>
      <c r="Z2036" s="82"/>
      <c r="AA2036" s="82"/>
      <c r="AB2036" s="82"/>
      <c r="AC2036" s="82"/>
      <c r="AD2036" s="82"/>
      <c r="AE2036" s="82"/>
      <c r="AF2036" s="82"/>
      <c r="AG2036" s="82"/>
      <c r="AH2036" s="82"/>
    </row>
    <row r="2037" spans="1:34" s="148" customFormat="1" ht="30" customHeight="1">
      <c r="A2037" s="59"/>
      <c r="B2037" s="59"/>
      <c r="C2037" s="75"/>
      <c r="D2037" s="239"/>
      <c r="E2037" s="175"/>
      <c r="F2037" s="175"/>
      <c r="G2037" s="175"/>
      <c r="H2037" s="192"/>
      <c r="I2037" s="174"/>
      <c r="J2037" s="174"/>
      <c r="K2037" s="174"/>
      <c r="L2037" s="174"/>
      <c r="M2037" s="174"/>
      <c r="N2037" s="174"/>
      <c r="O2037" s="174"/>
      <c r="P2037" s="174"/>
      <c r="Q2037" s="108"/>
      <c r="R2037" s="82"/>
      <c r="S2037" s="82"/>
      <c r="T2037" s="82"/>
      <c r="U2037" s="82"/>
      <c r="V2037" s="82"/>
      <c r="W2037" s="82"/>
      <c r="X2037" s="82"/>
      <c r="Y2037" s="82"/>
      <c r="Z2037" s="82"/>
      <c r="AA2037" s="82"/>
      <c r="AB2037" s="82"/>
      <c r="AC2037" s="82"/>
      <c r="AD2037" s="82"/>
      <c r="AE2037" s="82"/>
      <c r="AF2037" s="82"/>
      <c r="AG2037" s="82"/>
      <c r="AH2037" s="82"/>
    </row>
    <row r="2038" spans="1:34" s="148" customFormat="1" ht="30" customHeight="1">
      <c r="A2038" s="59"/>
      <c r="B2038" s="59"/>
      <c r="C2038" s="75"/>
      <c r="D2038" s="239"/>
      <c r="E2038" s="175"/>
      <c r="F2038" s="175"/>
      <c r="G2038" s="175"/>
      <c r="H2038" s="192"/>
      <c r="I2038" s="174"/>
      <c r="J2038" s="174"/>
      <c r="K2038" s="174"/>
      <c r="L2038" s="174"/>
      <c r="M2038" s="174"/>
      <c r="N2038" s="174"/>
      <c r="O2038" s="174"/>
      <c r="P2038" s="174"/>
      <c r="Q2038" s="108"/>
      <c r="R2038" s="82"/>
      <c r="S2038" s="82"/>
      <c r="T2038" s="82"/>
      <c r="U2038" s="82"/>
      <c r="V2038" s="82"/>
      <c r="W2038" s="82"/>
      <c r="X2038" s="82"/>
      <c r="Y2038" s="82"/>
      <c r="Z2038" s="82"/>
      <c r="AA2038" s="82"/>
      <c r="AB2038" s="82"/>
      <c r="AC2038" s="82"/>
      <c r="AD2038" s="82"/>
      <c r="AE2038" s="82"/>
      <c r="AF2038" s="82"/>
      <c r="AG2038" s="82"/>
      <c r="AH2038" s="82"/>
    </row>
    <row r="2039" spans="1:34" s="148" customFormat="1" ht="30" customHeight="1">
      <c r="A2039" s="59"/>
      <c r="B2039" s="59"/>
      <c r="C2039" s="75"/>
      <c r="D2039" s="239"/>
      <c r="E2039" s="175"/>
      <c r="F2039" s="175"/>
      <c r="G2039" s="175"/>
      <c r="H2039" s="192"/>
      <c r="I2039" s="174"/>
      <c r="J2039" s="174"/>
      <c r="K2039" s="174"/>
      <c r="L2039" s="174"/>
      <c r="M2039" s="174"/>
      <c r="N2039" s="174"/>
      <c r="O2039" s="174"/>
      <c r="P2039" s="174"/>
      <c r="Q2039" s="108"/>
      <c r="R2039" s="82"/>
      <c r="S2039" s="82"/>
      <c r="T2039" s="82"/>
      <c r="U2039" s="82"/>
      <c r="V2039" s="82"/>
      <c r="W2039" s="82"/>
      <c r="X2039" s="82"/>
      <c r="Y2039" s="82"/>
      <c r="Z2039" s="82"/>
      <c r="AA2039" s="82"/>
      <c r="AB2039" s="82"/>
      <c r="AC2039" s="82"/>
      <c r="AD2039" s="82"/>
      <c r="AE2039" s="82"/>
      <c r="AF2039" s="82"/>
      <c r="AG2039" s="82"/>
      <c r="AH2039" s="82"/>
    </row>
    <row r="2040" spans="1:34" s="148" customFormat="1" ht="30" customHeight="1">
      <c r="A2040" s="59"/>
      <c r="B2040" s="59"/>
      <c r="C2040" s="75"/>
      <c r="D2040" s="239"/>
      <c r="E2040" s="175"/>
      <c r="F2040" s="175"/>
      <c r="G2040" s="175"/>
      <c r="H2040" s="192"/>
      <c r="I2040" s="174"/>
      <c r="J2040" s="174"/>
      <c r="K2040" s="174"/>
      <c r="L2040" s="174"/>
      <c r="M2040" s="174"/>
      <c r="N2040" s="174"/>
      <c r="O2040" s="174"/>
      <c r="P2040" s="174"/>
      <c r="Q2040" s="108"/>
      <c r="R2040" s="82"/>
      <c r="S2040" s="82"/>
      <c r="T2040" s="82"/>
      <c r="U2040" s="82"/>
      <c r="V2040" s="82"/>
      <c r="W2040" s="82"/>
      <c r="X2040" s="82"/>
      <c r="Y2040" s="82"/>
      <c r="Z2040" s="82"/>
      <c r="AA2040" s="82"/>
      <c r="AB2040" s="82"/>
      <c r="AC2040" s="82"/>
      <c r="AD2040" s="82"/>
      <c r="AE2040" s="82"/>
      <c r="AF2040" s="82"/>
      <c r="AG2040" s="82"/>
      <c r="AH2040" s="82"/>
    </row>
    <row r="2041" spans="1:34" s="148" customFormat="1" ht="30" customHeight="1">
      <c r="A2041" s="59"/>
      <c r="B2041" s="59"/>
      <c r="C2041" s="75"/>
      <c r="D2041" s="239"/>
      <c r="E2041" s="175"/>
      <c r="F2041" s="175"/>
      <c r="G2041" s="175"/>
      <c r="H2041" s="192"/>
      <c r="I2041" s="174"/>
      <c r="J2041" s="174"/>
      <c r="K2041" s="174"/>
      <c r="L2041" s="174"/>
      <c r="M2041" s="174"/>
      <c r="N2041" s="174"/>
      <c r="O2041" s="174"/>
      <c r="P2041" s="174"/>
      <c r="Q2041" s="108"/>
      <c r="R2041" s="82"/>
      <c r="S2041" s="82"/>
      <c r="T2041" s="82"/>
      <c r="U2041" s="82"/>
      <c r="V2041" s="82"/>
      <c r="W2041" s="82"/>
      <c r="X2041" s="82"/>
      <c r="Y2041" s="82"/>
      <c r="Z2041" s="82"/>
      <c r="AA2041" s="82"/>
      <c r="AB2041" s="82"/>
      <c r="AC2041" s="82"/>
      <c r="AD2041" s="82"/>
      <c r="AE2041" s="82"/>
      <c r="AF2041" s="82"/>
      <c r="AG2041" s="82"/>
      <c r="AH2041" s="82"/>
    </row>
    <row r="2042" spans="1:34" s="148" customFormat="1" ht="30" customHeight="1">
      <c r="A2042" s="59"/>
      <c r="B2042" s="59"/>
      <c r="C2042" s="75"/>
      <c r="D2042" s="239"/>
      <c r="E2042" s="175"/>
      <c r="F2042" s="175"/>
      <c r="G2042" s="175"/>
      <c r="H2042" s="192"/>
      <c r="I2042" s="174"/>
      <c r="J2042" s="174"/>
      <c r="K2042" s="174"/>
      <c r="L2042" s="174"/>
      <c r="M2042" s="174"/>
      <c r="N2042" s="174"/>
      <c r="O2042" s="174"/>
      <c r="P2042" s="174"/>
      <c r="Q2042" s="108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2"/>
      <c r="AD2042" s="82"/>
      <c r="AE2042" s="82"/>
      <c r="AF2042" s="82"/>
      <c r="AG2042" s="82"/>
      <c r="AH2042" s="82"/>
    </row>
    <row r="2043" spans="1:34" s="148" customFormat="1" ht="30" customHeight="1">
      <c r="A2043" s="59"/>
      <c r="B2043" s="59"/>
      <c r="C2043" s="75"/>
      <c r="D2043" s="239"/>
      <c r="E2043" s="175"/>
      <c r="F2043" s="175"/>
      <c r="G2043" s="175"/>
      <c r="H2043" s="192"/>
      <c r="I2043" s="174"/>
      <c r="J2043" s="174"/>
      <c r="K2043" s="174"/>
      <c r="L2043" s="174"/>
      <c r="M2043" s="174"/>
      <c r="N2043" s="174"/>
      <c r="O2043" s="174"/>
      <c r="P2043" s="174"/>
      <c r="Q2043" s="108"/>
      <c r="R2043" s="82"/>
      <c r="S2043" s="82"/>
      <c r="T2043" s="82"/>
      <c r="U2043" s="82"/>
      <c r="V2043" s="82"/>
      <c r="W2043" s="82"/>
      <c r="X2043" s="82"/>
      <c r="Y2043" s="82"/>
      <c r="Z2043" s="82"/>
      <c r="AA2043" s="82"/>
      <c r="AB2043" s="82"/>
      <c r="AC2043" s="82"/>
      <c r="AD2043" s="82"/>
      <c r="AE2043" s="82"/>
      <c r="AF2043" s="82"/>
      <c r="AG2043" s="82"/>
      <c r="AH2043" s="82"/>
    </row>
    <row r="2044" spans="1:34" s="148" customFormat="1" ht="30" customHeight="1">
      <c r="A2044" s="59"/>
      <c r="B2044" s="59"/>
      <c r="C2044" s="75"/>
      <c r="D2044" s="239"/>
      <c r="E2044" s="175"/>
      <c r="F2044" s="175"/>
      <c r="G2044" s="175"/>
      <c r="H2044" s="192"/>
      <c r="I2044" s="174"/>
      <c r="J2044" s="174"/>
      <c r="K2044" s="174"/>
      <c r="L2044" s="174"/>
      <c r="M2044" s="174"/>
      <c r="N2044" s="174"/>
      <c r="O2044" s="174"/>
      <c r="P2044" s="174"/>
      <c r="Q2044" s="108"/>
      <c r="R2044" s="82"/>
      <c r="S2044" s="82"/>
      <c r="T2044" s="82"/>
      <c r="U2044" s="82"/>
      <c r="V2044" s="82"/>
      <c r="W2044" s="82"/>
      <c r="X2044" s="82"/>
      <c r="Y2044" s="82"/>
      <c r="Z2044" s="82"/>
      <c r="AA2044" s="82"/>
      <c r="AB2044" s="82"/>
      <c r="AC2044" s="82"/>
      <c r="AD2044" s="82"/>
      <c r="AE2044" s="82"/>
      <c r="AF2044" s="82"/>
      <c r="AG2044" s="82"/>
      <c r="AH2044" s="82"/>
    </row>
    <row r="2045" spans="1:34" s="148" customFormat="1" ht="30" customHeight="1">
      <c r="A2045" s="59"/>
      <c r="B2045" s="59"/>
      <c r="C2045" s="75"/>
      <c r="D2045" s="239"/>
      <c r="E2045" s="175"/>
      <c r="F2045" s="175"/>
      <c r="G2045" s="175"/>
      <c r="H2045" s="192"/>
      <c r="I2045" s="174"/>
      <c r="J2045" s="174"/>
      <c r="K2045" s="174"/>
      <c r="L2045" s="174"/>
      <c r="M2045" s="174"/>
      <c r="N2045" s="174"/>
      <c r="O2045" s="174"/>
      <c r="P2045" s="174"/>
      <c r="Q2045" s="108"/>
      <c r="R2045" s="82"/>
      <c r="S2045" s="82"/>
      <c r="T2045" s="82"/>
      <c r="U2045" s="82"/>
      <c r="V2045" s="82"/>
      <c r="W2045" s="82"/>
      <c r="X2045" s="82"/>
      <c r="Y2045" s="82"/>
      <c r="Z2045" s="82"/>
      <c r="AA2045" s="82"/>
      <c r="AB2045" s="82"/>
      <c r="AC2045" s="82"/>
      <c r="AD2045" s="82"/>
      <c r="AE2045" s="82"/>
      <c r="AF2045" s="82"/>
      <c r="AG2045" s="82"/>
      <c r="AH2045" s="82"/>
    </row>
    <row r="2046" spans="1:34" s="148" customFormat="1" ht="30" customHeight="1">
      <c r="A2046" s="59"/>
      <c r="B2046" s="59"/>
      <c r="C2046" s="75"/>
      <c r="D2046" s="239"/>
      <c r="E2046" s="175"/>
      <c r="F2046" s="175"/>
      <c r="G2046" s="175"/>
      <c r="H2046" s="192"/>
      <c r="I2046" s="174"/>
      <c r="J2046" s="174"/>
      <c r="K2046" s="174"/>
      <c r="L2046" s="174"/>
      <c r="M2046" s="174"/>
      <c r="N2046" s="174"/>
      <c r="O2046" s="174"/>
      <c r="P2046" s="174"/>
      <c r="Q2046" s="108"/>
      <c r="R2046" s="82"/>
      <c r="S2046" s="82"/>
      <c r="T2046" s="82"/>
      <c r="U2046" s="82"/>
      <c r="V2046" s="82"/>
      <c r="W2046" s="82"/>
      <c r="X2046" s="82"/>
      <c r="Y2046" s="82"/>
      <c r="Z2046" s="82"/>
      <c r="AA2046" s="82"/>
      <c r="AB2046" s="82"/>
      <c r="AC2046" s="82"/>
      <c r="AD2046" s="82"/>
      <c r="AE2046" s="82"/>
      <c r="AF2046" s="82"/>
      <c r="AG2046" s="82"/>
      <c r="AH2046" s="82"/>
    </row>
    <row r="2047" spans="1:34" s="148" customFormat="1" ht="30" customHeight="1">
      <c r="A2047" s="59"/>
      <c r="B2047" s="59"/>
      <c r="C2047" s="75"/>
      <c r="D2047" s="239"/>
      <c r="E2047" s="175"/>
      <c r="F2047" s="175"/>
      <c r="G2047" s="175"/>
      <c r="H2047" s="192"/>
      <c r="I2047" s="174"/>
      <c r="J2047" s="174"/>
      <c r="K2047" s="174"/>
      <c r="L2047" s="174"/>
      <c r="M2047" s="174"/>
      <c r="N2047" s="174"/>
      <c r="O2047" s="174"/>
      <c r="P2047" s="174"/>
      <c r="Q2047" s="108"/>
      <c r="R2047" s="82"/>
      <c r="S2047" s="82"/>
      <c r="T2047" s="82"/>
      <c r="U2047" s="82"/>
      <c r="V2047" s="82"/>
      <c r="W2047" s="82"/>
      <c r="X2047" s="82"/>
      <c r="Y2047" s="82"/>
      <c r="Z2047" s="82"/>
      <c r="AA2047" s="82"/>
      <c r="AB2047" s="82"/>
      <c r="AC2047" s="82"/>
      <c r="AD2047" s="82"/>
      <c r="AE2047" s="82"/>
      <c r="AF2047" s="82"/>
      <c r="AG2047" s="82"/>
      <c r="AH2047" s="82"/>
    </row>
    <row r="2048" spans="1:34" s="148" customFormat="1" ht="30" customHeight="1">
      <c r="A2048" s="59"/>
      <c r="B2048" s="59"/>
      <c r="C2048" s="75"/>
      <c r="D2048" s="239"/>
      <c r="E2048" s="175"/>
      <c r="F2048" s="175"/>
      <c r="G2048" s="175"/>
      <c r="H2048" s="192"/>
      <c r="I2048" s="174"/>
      <c r="J2048" s="174"/>
      <c r="K2048" s="174"/>
      <c r="L2048" s="174"/>
      <c r="M2048" s="174"/>
      <c r="N2048" s="174"/>
      <c r="O2048" s="174"/>
      <c r="P2048" s="174"/>
      <c r="Q2048" s="108"/>
      <c r="R2048" s="82"/>
      <c r="S2048" s="82"/>
      <c r="T2048" s="82"/>
      <c r="U2048" s="82"/>
      <c r="V2048" s="82"/>
      <c r="W2048" s="82"/>
      <c r="X2048" s="82"/>
      <c r="Y2048" s="82"/>
      <c r="Z2048" s="82"/>
      <c r="AA2048" s="82"/>
      <c r="AB2048" s="82"/>
      <c r="AC2048" s="82"/>
      <c r="AD2048" s="82"/>
      <c r="AE2048" s="82"/>
      <c r="AF2048" s="82"/>
      <c r="AG2048" s="82"/>
      <c r="AH2048" s="82"/>
    </row>
    <row r="2049" spans="1:34" s="148" customFormat="1" ht="30" customHeight="1">
      <c r="A2049" s="59"/>
      <c r="B2049" s="59"/>
      <c r="C2049" s="75"/>
      <c r="D2049" s="239"/>
      <c r="E2049" s="175"/>
      <c r="F2049" s="175"/>
      <c r="G2049" s="175"/>
      <c r="H2049" s="192"/>
      <c r="I2049" s="174"/>
      <c r="J2049" s="174"/>
      <c r="K2049" s="174"/>
      <c r="L2049" s="174"/>
      <c r="M2049" s="174"/>
      <c r="N2049" s="174"/>
      <c r="O2049" s="174"/>
      <c r="P2049" s="174"/>
      <c r="Q2049" s="108"/>
      <c r="R2049" s="82"/>
      <c r="S2049" s="82"/>
      <c r="T2049" s="82"/>
      <c r="U2049" s="82"/>
      <c r="V2049" s="82"/>
      <c r="W2049" s="82"/>
      <c r="X2049" s="82"/>
      <c r="Y2049" s="82"/>
      <c r="Z2049" s="82"/>
      <c r="AA2049" s="82"/>
      <c r="AB2049" s="82"/>
      <c r="AC2049" s="82"/>
      <c r="AD2049" s="82"/>
      <c r="AE2049" s="82"/>
      <c r="AF2049" s="82"/>
      <c r="AG2049" s="82"/>
      <c r="AH2049" s="82"/>
    </row>
    <row r="2050" spans="1:34" s="148" customFormat="1" ht="30" customHeight="1">
      <c r="A2050" s="59"/>
      <c r="B2050" s="59"/>
      <c r="C2050" s="75"/>
      <c r="D2050" s="239"/>
      <c r="E2050" s="175"/>
      <c r="F2050" s="175"/>
      <c r="G2050" s="175"/>
      <c r="H2050" s="192"/>
      <c r="I2050" s="174"/>
      <c r="J2050" s="174"/>
      <c r="K2050" s="174"/>
      <c r="L2050" s="174"/>
      <c r="M2050" s="174"/>
      <c r="N2050" s="174"/>
      <c r="O2050" s="174"/>
      <c r="P2050" s="174"/>
      <c r="Q2050" s="108"/>
      <c r="R2050" s="82"/>
      <c r="S2050" s="82"/>
      <c r="T2050" s="82"/>
      <c r="U2050" s="82"/>
      <c r="V2050" s="82"/>
      <c r="W2050" s="82"/>
      <c r="X2050" s="82"/>
      <c r="Y2050" s="82"/>
      <c r="Z2050" s="82"/>
      <c r="AA2050" s="82"/>
      <c r="AB2050" s="82"/>
      <c r="AC2050" s="82"/>
      <c r="AD2050" s="82"/>
      <c r="AE2050" s="82"/>
      <c r="AF2050" s="82"/>
      <c r="AG2050" s="82"/>
      <c r="AH2050" s="82"/>
    </row>
    <row r="2051" spans="1:34" s="148" customFormat="1" ht="30" customHeight="1">
      <c r="A2051" s="59"/>
      <c r="B2051" s="59"/>
      <c r="C2051" s="75"/>
      <c r="D2051" s="239"/>
      <c r="E2051" s="175"/>
      <c r="F2051" s="175"/>
      <c r="G2051" s="175"/>
      <c r="H2051" s="192"/>
      <c r="I2051" s="174"/>
      <c r="J2051" s="174"/>
      <c r="K2051" s="174"/>
      <c r="L2051" s="174"/>
      <c r="M2051" s="174"/>
      <c r="N2051" s="174"/>
      <c r="O2051" s="174"/>
      <c r="P2051" s="174"/>
      <c r="Q2051" s="108"/>
      <c r="R2051" s="82"/>
      <c r="S2051" s="82"/>
      <c r="T2051" s="82"/>
      <c r="U2051" s="82"/>
      <c r="V2051" s="82"/>
      <c r="W2051" s="82"/>
      <c r="X2051" s="82"/>
      <c r="Y2051" s="82"/>
      <c r="Z2051" s="82"/>
      <c r="AA2051" s="82"/>
      <c r="AB2051" s="82"/>
      <c r="AC2051" s="82"/>
      <c r="AD2051" s="82"/>
      <c r="AE2051" s="82"/>
      <c r="AF2051" s="82"/>
      <c r="AG2051" s="82"/>
      <c r="AH2051" s="82"/>
    </row>
    <row r="2052" spans="1:34" s="148" customFormat="1" ht="30" customHeight="1">
      <c r="A2052" s="59"/>
      <c r="B2052" s="59"/>
      <c r="C2052" s="75"/>
      <c r="D2052" s="239"/>
      <c r="E2052" s="175"/>
      <c r="F2052" s="175"/>
      <c r="G2052" s="175"/>
      <c r="H2052" s="192"/>
      <c r="I2052" s="174"/>
      <c r="J2052" s="174"/>
      <c r="K2052" s="174"/>
      <c r="L2052" s="174"/>
      <c r="M2052" s="174"/>
      <c r="N2052" s="174"/>
      <c r="O2052" s="174"/>
      <c r="P2052" s="174"/>
      <c r="Q2052" s="108"/>
      <c r="R2052" s="82"/>
      <c r="S2052" s="82"/>
      <c r="T2052" s="82"/>
      <c r="U2052" s="82"/>
      <c r="V2052" s="82"/>
      <c r="W2052" s="82"/>
      <c r="X2052" s="82"/>
      <c r="Y2052" s="82"/>
      <c r="Z2052" s="82"/>
      <c r="AA2052" s="82"/>
      <c r="AB2052" s="82"/>
      <c r="AC2052" s="82"/>
      <c r="AD2052" s="82"/>
      <c r="AE2052" s="82"/>
      <c r="AF2052" s="82"/>
      <c r="AG2052" s="82"/>
      <c r="AH2052" s="82"/>
    </row>
    <row r="2053" spans="1:34" s="148" customFormat="1" ht="30" customHeight="1">
      <c r="A2053" s="59"/>
      <c r="B2053" s="59"/>
      <c r="C2053" s="75"/>
      <c r="D2053" s="239"/>
      <c r="E2053" s="175"/>
      <c r="F2053" s="175"/>
      <c r="G2053" s="175"/>
      <c r="H2053" s="192"/>
      <c r="I2053" s="174"/>
      <c r="J2053" s="174"/>
      <c r="K2053" s="174"/>
      <c r="L2053" s="174"/>
      <c r="M2053" s="174"/>
      <c r="N2053" s="174"/>
      <c r="O2053" s="174"/>
      <c r="P2053" s="174"/>
      <c r="Q2053" s="108"/>
      <c r="R2053" s="82"/>
      <c r="S2053" s="82"/>
      <c r="T2053" s="82"/>
      <c r="U2053" s="82"/>
      <c r="V2053" s="82"/>
      <c r="W2053" s="82"/>
      <c r="X2053" s="82"/>
      <c r="Y2053" s="82"/>
      <c r="Z2053" s="82"/>
      <c r="AA2053" s="82"/>
      <c r="AB2053" s="82"/>
      <c r="AC2053" s="82"/>
      <c r="AD2053" s="82"/>
      <c r="AE2053" s="82"/>
      <c r="AF2053" s="82"/>
      <c r="AG2053" s="82"/>
      <c r="AH2053" s="82"/>
    </row>
    <row r="2054" spans="1:34" s="148" customFormat="1" ht="30" customHeight="1">
      <c r="A2054" s="59"/>
      <c r="B2054" s="59"/>
      <c r="C2054" s="75"/>
      <c r="D2054" s="239"/>
      <c r="E2054" s="175"/>
      <c r="F2054" s="175"/>
      <c r="G2054" s="175"/>
      <c r="H2054" s="192"/>
      <c r="I2054" s="174"/>
      <c r="J2054" s="174"/>
      <c r="K2054" s="174"/>
      <c r="L2054" s="174"/>
      <c r="M2054" s="174"/>
      <c r="N2054" s="174"/>
      <c r="O2054" s="174"/>
      <c r="P2054" s="174"/>
      <c r="Q2054" s="108"/>
      <c r="R2054" s="82"/>
      <c r="S2054" s="82"/>
      <c r="T2054" s="82"/>
      <c r="U2054" s="82"/>
      <c r="V2054" s="82"/>
      <c r="W2054" s="82"/>
      <c r="X2054" s="82"/>
      <c r="Y2054" s="82"/>
      <c r="Z2054" s="82"/>
      <c r="AA2054" s="82"/>
      <c r="AB2054" s="82"/>
      <c r="AC2054" s="82"/>
      <c r="AD2054" s="82"/>
      <c r="AE2054" s="82"/>
      <c r="AF2054" s="82"/>
      <c r="AG2054" s="82"/>
      <c r="AH2054" s="82"/>
    </row>
    <row r="2055" spans="1:34" s="148" customFormat="1" ht="30" customHeight="1">
      <c r="A2055" s="59"/>
      <c r="B2055" s="59"/>
      <c r="C2055" s="75"/>
      <c r="D2055" s="239"/>
      <c r="E2055" s="175"/>
      <c r="F2055" s="175"/>
      <c r="G2055" s="175"/>
      <c r="H2055" s="192"/>
      <c r="I2055" s="174"/>
      <c r="J2055" s="174"/>
      <c r="K2055" s="174"/>
      <c r="L2055" s="174"/>
      <c r="M2055" s="174"/>
      <c r="N2055" s="174"/>
      <c r="O2055" s="174"/>
      <c r="P2055" s="174"/>
      <c r="Q2055" s="108"/>
      <c r="R2055" s="82"/>
      <c r="S2055" s="82"/>
      <c r="T2055" s="82"/>
      <c r="U2055" s="82"/>
      <c r="V2055" s="82"/>
      <c r="W2055" s="82"/>
      <c r="X2055" s="82"/>
      <c r="Y2055" s="82"/>
      <c r="Z2055" s="82"/>
      <c r="AA2055" s="82"/>
      <c r="AB2055" s="82"/>
      <c r="AC2055" s="82"/>
      <c r="AD2055" s="82"/>
      <c r="AE2055" s="82"/>
      <c r="AF2055" s="82"/>
      <c r="AG2055" s="82"/>
      <c r="AH2055" s="82"/>
    </row>
    <row r="2056" spans="1:34" s="148" customFormat="1" ht="30" customHeight="1">
      <c r="A2056" s="59"/>
      <c r="B2056" s="59"/>
      <c r="C2056" s="75"/>
      <c r="D2056" s="239"/>
      <c r="E2056" s="175"/>
      <c r="F2056" s="175"/>
      <c r="G2056" s="175"/>
      <c r="H2056" s="192"/>
      <c r="I2056" s="174"/>
      <c r="J2056" s="174"/>
      <c r="K2056" s="174"/>
      <c r="L2056" s="174"/>
      <c r="M2056" s="174"/>
      <c r="N2056" s="174"/>
      <c r="O2056" s="174"/>
      <c r="P2056" s="174"/>
      <c r="Q2056" s="108"/>
      <c r="R2056" s="82"/>
      <c r="S2056" s="82"/>
      <c r="T2056" s="82"/>
      <c r="U2056" s="82"/>
      <c r="V2056" s="82"/>
      <c r="W2056" s="82"/>
      <c r="X2056" s="82"/>
      <c r="Y2056" s="82"/>
      <c r="Z2056" s="82"/>
      <c r="AA2056" s="82"/>
      <c r="AB2056" s="82"/>
      <c r="AC2056" s="82"/>
      <c r="AD2056" s="82"/>
      <c r="AE2056" s="82"/>
      <c r="AF2056" s="82"/>
      <c r="AG2056" s="82"/>
      <c r="AH2056" s="82"/>
    </row>
    <row r="2057" spans="1:34" s="148" customFormat="1" ht="30" customHeight="1">
      <c r="A2057" s="59"/>
      <c r="B2057" s="59"/>
      <c r="C2057" s="75"/>
      <c r="D2057" s="239"/>
      <c r="E2057" s="175"/>
      <c r="F2057" s="175"/>
      <c r="G2057" s="175"/>
      <c r="H2057" s="192"/>
      <c r="I2057" s="174"/>
      <c r="J2057" s="174"/>
      <c r="K2057" s="174"/>
      <c r="L2057" s="174"/>
      <c r="M2057" s="174"/>
      <c r="N2057" s="174"/>
      <c r="O2057" s="174"/>
      <c r="P2057" s="174"/>
      <c r="Q2057" s="108"/>
      <c r="R2057" s="82"/>
      <c r="S2057" s="82"/>
      <c r="T2057" s="82"/>
      <c r="U2057" s="82"/>
      <c r="V2057" s="82"/>
      <c r="W2057" s="82"/>
      <c r="X2057" s="82"/>
      <c r="Y2057" s="82"/>
      <c r="Z2057" s="82"/>
      <c r="AA2057" s="82"/>
      <c r="AB2057" s="82"/>
      <c r="AC2057" s="82"/>
      <c r="AD2057" s="82"/>
      <c r="AE2057" s="82"/>
      <c r="AF2057" s="82"/>
      <c r="AG2057" s="82"/>
      <c r="AH2057" s="82"/>
    </row>
    <row r="2058" spans="1:34" s="148" customFormat="1" ht="30" customHeight="1">
      <c r="A2058" s="59"/>
      <c r="B2058" s="59"/>
      <c r="C2058" s="75"/>
      <c r="D2058" s="239"/>
      <c r="E2058" s="175"/>
      <c r="F2058" s="175"/>
      <c r="G2058" s="175"/>
      <c r="H2058" s="192"/>
      <c r="I2058" s="174"/>
      <c r="J2058" s="174"/>
      <c r="K2058" s="174"/>
      <c r="L2058" s="174"/>
      <c r="M2058" s="174"/>
      <c r="N2058" s="174"/>
      <c r="O2058" s="174"/>
      <c r="P2058" s="174"/>
      <c r="Q2058" s="108"/>
      <c r="R2058" s="82"/>
      <c r="S2058" s="82"/>
      <c r="T2058" s="82"/>
      <c r="U2058" s="82"/>
      <c r="V2058" s="82"/>
      <c r="W2058" s="82"/>
      <c r="X2058" s="82"/>
      <c r="Y2058" s="82"/>
      <c r="Z2058" s="82"/>
      <c r="AA2058" s="82"/>
      <c r="AB2058" s="82"/>
      <c r="AC2058" s="82"/>
      <c r="AD2058" s="82"/>
      <c r="AE2058" s="82"/>
      <c r="AF2058" s="82"/>
      <c r="AG2058" s="82"/>
      <c r="AH2058" s="82"/>
    </row>
    <row r="2059" spans="1:34" s="148" customFormat="1" ht="30" customHeight="1">
      <c r="A2059" s="59"/>
      <c r="B2059" s="59"/>
      <c r="C2059" s="75"/>
      <c r="D2059" s="239"/>
      <c r="E2059" s="175"/>
      <c r="F2059" s="175"/>
      <c r="G2059" s="175"/>
      <c r="H2059" s="192"/>
      <c r="I2059" s="174"/>
      <c r="J2059" s="174"/>
      <c r="K2059" s="174"/>
      <c r="L2059" s="174"/>
      <c r="M2059" s="174"/>
      <c r="N2059" s="174"/>
      <c r="O2059" s="174"/>
      <c r="P2059" s="174"/>
      <c r="Q2059" s="108"/>
      <c r="R2059" s="82"/>
      <c r="S2059" s="82"/>
      <c r="T2059" s="82"/>
      <c r="U2059" s="82"/>
      <c r="V2059" s="82"/>
      <c r="W2059" s="82"/>
      <c r="X2059" s="82"/>
      <c r="Y2059" s="82"/>
      <c r="Z2059" s="82"/>
      <c r="AA2059" s="82"/>
      <c r="AB2059" s="82"/>
      <c r="AC2059" s="82"/>
      <c r="AD2059" s="82"/>
      <c r="AE2059" s="82"/>
      <c r="AF2059" s="82"/>
      <c r="AG2059" s="82"/>
      <c r="AH2059" s="82"/>
    </row>
    <row r="2060" spans="1:34" s="148" customFormat="1" ht="30" customHeight="1">
      <c r="A2060" s="59"/>
      <c r="B2060" s="59"/>
      <c r="C2060" s="75"/>
      <c r="D2060" s="239"/>
      <c r="E2060" s="175"/>
      <c r="F2060" s="175"/>
      <c r="G2060" s="175"/>
      <c r="H2060" s="192"/>
      <c r="I2060" s="174"/>
      <c r="J2060" s="174"/>
      <c r="K2060" s="174"/>
      <c r="L2060" s="174"/>
      <c r="M2060" s="174"/>
      <c r="N2060" s="174"/>
      <c r="O2060" s="174"/>
      <c r="P2060" s="174"/>
      <c r="Q2060" s="108"/>
      <c r="R2060" s="82"/>
      <c r="S2060" s="82"/>
      <c r="T2060" s="82"/>
      <c r="U2060" s="82"/>
      <c r="V2060" s="82"/>
      <c r="W2060" s="82"/>
      <c r="X2060" s="82"/>
      <c r="Y2060" s="82"/>
      <c r="Z2060" s="82"/>
      <c r="AA2060" s="82"/>
      <c r="AB2060" s="82"/>
      <c r="AC2060" s="82"/>
      <c r="AD2060" s="82"/>
      <c r="AE2060" s="82"/>
      <c r="AF2060" s="82"/>
      <c r="AG2060" s="82"/>
      <c r="AH2060" s="82"/>
    </row>
    <row r="2061" spans="1:34" s="148" customFormat="1" ht="30" customHeight="1">
      <c r="A2061" s="59"/>
      <c r="B2061" s="59"/>
      <c r="C2061" s="75"/>
      <c r="D2061" s="239"/>
      <c r="E2061" s="175"/>
      <c r="F2061" s="175"/>
      <c r="G2061" s="175"/>
      <c r="H2061" s="192"/>
      <c r="I2061" s="174"/>
      <c r="J2061" s="174"/>
      <c r="K2061" s="174"/>
      <c r="L2061" s="174"/>
      <c r="M2061" s="174"/>
      <c r="N2061" s="174"/>
      <c r="O2061" s="174"/>
      <c r="P2061" s="174"/>
      <c r="Q2061" s="108"/>
      <c r="R2061" s="82"/>
      <c r="S2061" s="82"/>
      <c r="T2061" s="82"/>
      <c r="U2061" s="82"/>
      <c r="V2061" s="82"/>
      <c r="W2061" s="82"/>
      <c r="X2061" s="82"/>
      <c r="Y2061" s="82"/>
      <c r="Z2061" s="82"/>
      <c r="AA2061" s="82"/>
      <c r="AB2061" s="82"/>
      <c r="AC2061" s="82"/>
      <c r="AD2061" s="82"/>
      <c r="AE2061" s="82"/>
      <c r="AF2061" s="82"/>
      <c r="AG2061" s="82"/>
      <c r="AH2061" s="82"/>
    </row>
    <row r="2062" spans="1:34" s="148" customFormat="1" ht="30" customHeight="1">
      <c r="A2062" s="59"/>
      <c r="B2062" s="59"/>
      <c r="C2062" s="75"/>
      <c r="D2062" s="239"/>
      <c r="E2062" s="175"/>
      <c r="F2062" s="175"/>
      <c r="G2062" s="175"/>
      <c r="H2062" s="192"/>
      <c r="I2062" s="174"/>
      <c r="J2062" s="174"/>
      <c r="K2062" s="174"/>
      <c r="L2062" s="174"/>
      <c r="M2062" s="174"/>
      <c r="N2062" s="174"/>
      <c r="O2062" s="174"/>
      <c r="P2062" s="174"/>
      <c r="Q2062" s="108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2"/>
      <c r="AD2062" s="82"/>
      <c r="AE2062" s="82"/>
      <c r="AF2062" s="82"/>
      <c r="AG2062" s="82"/>
      <c r="AH2062" s="82"/>
    </row>
    <row r="2063" spans="1:34" s="148" customFormat="1" ht="30" customHeight="1">
      <c r="A2063" s="59"/>
      <c r="B2063" s="59"/>
      <c r="C2063" s="75"/>
      <c r="D2063" s="239"/>
      <c r="E2063" s="175"/>
      <c r="F2063" s="175"/>
      <c r="G2063" s="175"/>
      <c r="H2063" s="192"/>
      <c r="I2063" s="174"/>
      <c r="J2063" s="174"/>
      <c r="K2063" s="174"/>
      <c r="L2063" s="174"/>
      <c r="M2063" s="174"/>
      <c r="N2063" s="174"/>
      <c r="O2063" s="174"/>
      <c r="P2063" s="174"/>
      <c r="Q2063" s="108"/>
      <c r="R2063" s="82"/>
      <c r="S2063" s="82"/>
      <c r="T2063" s="82"/>
      <c r="U2063" s="82"/>
      <c r="V2063" s="82"/>
      <c r="W2063" s="82"/>
      <c r="X2063" s="82"/>
      <c r="Y2063" s="82"/>
      <c r="Z2063" s="82"/>
      <c r="AA2063" s="82"/>
      <c r="AB2063" s="82"/>
      <c r="AC2063" s="82"/>
      <c r="AD2063" s="82"/>
      <c r="AE2063" s="82"/>
      <c r="AF2063" s="82"/>
      <c r="AG2063" s="82"/>
      <c r="AH2063" s="82"/>
    </row>
    <row r="2064" spans="1:34" s="148" customFormat="1" ht="30" customHeight="1">
      <c r="A2064" s="59"/>
      <c r="B2064" s="59"/>
      <c r="C2064" s="75"/>
      <c r="D2064" s="239"/>
      <c r="E2064" s="175"/>
      <c r="F2064" s="175"/>
      <c r="G2064" s="175"/>
      <c r="H2064" s="192"/>
      <c r="I2064" s="174"/>
      <c r="J2064" s="174"/>
      <c r="K2064" s="174"/>
      <c r="L2064" s="174"/>
      <c r="M2064" s="174"/>
      <c r="N2064" s="174"/>
      <c r="O2064" s="174"/>
      <c r="P2064" s="174"/>
      <c r="Q2064" s="108"/>
      <c r="R2064" s="82"/>
      <c r="S2064" s="82"/>
      <c r="T2064" s="82"/>
      <c r="U2064" s="82"/>
      <c r="V2064" s="82"/>
      <c r="W2064" s="82"/>
      <c r="X2064" s="82"/>
      <c r="Y2064" s="82"/>
      <c r="Z2064" s="82"/>
      <c r="AA2064" s="82"/>
      <c r="AB2064" s="82"/>
      <c r="AC2064" s="82"/>
      <c r="AD2064" s="82"/>
      <c r="AE2064" s="82"/>
      <c r="AF2064" s="82"/>
      <c r="AG2064" s="82"/>
      <c r="AH2064" s="82"/>
    </row>
    <row r="2065" spans="1:34" s="148" customFormat="1" ht="30" customHeight="1">
      <c r="A2065" s="59"/>
      <c r="B2065" s="59"/>
      <c r="C2065" s="75"/>
      <c r="D2065" s="239"/>
      <c r="E2065" s="175"/>
      <c r="F2065" s="175"/>
      <c r="G2065" s="175"/>
      <c r="H2065" s="192"/>
      <c r="I2065" s="174"/>
      <c r="J2065" s="174"/>
      <c r="K2065" s="174"/>
      <c r="L2065" s="174"/>
      <c r="M2065" s="174"/>
      <c r="N2065" s="174"/>
      <c r="O2065" s="174"/>
      <c r="P2065" s="174"/>
      <c r="Q2065" s="108"/>
      <c r="R2065" s="82"/>
      <c r="S2065" s="82"/>
      <c r="T2065" s="82"/>
      <c r="U2065" s="82"/>
      <c r="V2065" s="82"/>
      <c r="W2065" s="82"/>
      <c r="X2065" s="82"/>
      <c r="Y2065" s="82"/>
      <c r="Z2065" s="82"/>
      <c r="AA2065" s="82"/>
      <c r="AB2065" s="82"/>
      <c r="AC2065" s="82"/>
      <c r="AD2065" s="82"/>
      <c r="AE2065" s="82"/>
      <c r="AF2065" s="82"/>
      <c r="AG2065" s="82"/>
      <c r="AH2065" s="82"/>
    </row>
    <row r="2066" spans="1:34" s="185" customFormat="1" ht="30" customHeight="1">
      <c r="A2066" s="59"/>
      <c r="B2066" s="59"/>
      <c r="C2066" s="75"/>
      <c r="D2066" s="239"/>
      <c r="E2066" s="175"/>
      <c r="F2066" s="175"/>
      <c r="G2066" s="175"/>
      <c r="H2066" s="192"/>
      <c r="I2066" s="174"/>
      <c r="J2066" s="174"/>
      <c r="K2066" s="174"/>
      <c r="L2066" s="174"/>
      <c r="M2066" s="174"/>
      <c r="N2066" s="174"/>
      <c r="O2066" s="174"/>
      <c r="P2066" s="174"/>
      <c r="Q2066" s="108"/>
      <c r="R2066" s="82"/>
      <c r="S2066" s="82"/>
      <c r="T2066" s="82"/>
      <c r="U2066" s="82"/>
      <c r="V2066" s="82"/>
      <c r="W2066" s="82"/>
      <c r="X2066" s="82"/>
      <c r="Y2066" s="82"/>
      <c r="Z2066" s="82"/>
      <c r="AA2066" s="82"/>
      <c r="AB2066" s="82"/>
      <c r="AC2066" s="82"/>
      <c r="AD2066" s="82"/>
      <c r="AE2066" s="82"/>
      <c r="AF2066" s="82"/>
      <c r="AG2066" s="82"/>
      <c r="AH2066" s="82"/>
    </row>
    <row r="2067" spans="1:34" s="148" customFormat="1" ht="30" customHeight="1">
      <c r="A2067" s="59"/>
      <c r="B2067" s="59"/>
      <c r="C2067" s="75"/>
      <c r="D2067" s="239"/>
      <c r="E2067" s="175"/>
      <c r="F2067" s="175"/>
      <c r="G2067" s="175"/>
      <c r="H2067" s="192"/>
      <c r="I2067" s="174"/>
      <c r="J2067" s="174"/>
      <c r="K2067" s="174"/>
      <c r="L2067" s="174"/>
      <c r="M2067" s="174"/>
      <c r="N2067" s="174"/>
      <c r="O2067" s="174"/>
      <c r="P2067" s="174"/>
      <c r="Q2067" s="108"/>
      <c r="R2067" s="82"/>
      <c r="S2067" s="82"/>
      <c r="T2067" s="82"/>
      <c r="U2067" s="82"/>
      <c r="V2067" s="82"/>
      <c r="W2067" s="82"/>
      <c r="X2067" s="82"/>
      <c r="Y2067" s="82"/>
      <c r="Z2067" s="82"/>
      <c r="AA2067" s="82"/>
      <c r="AB2067" s="82"/>
      <c r="AC2067" s="82"/>
      <c r="AD2067" s="82"/>
      <c r="AE2067" s="82"/>
      <c r="AF2067" s="82"/>
      <c r="AG2067" s="82"/>
      <c r="AH2067" s="82"/>
    </row>
    <row r="2068" spans="1:34" s="148" customFormat="1" ht="30" customHeight="1">
      <c r="A2068" s="59"/>
      <c r="B2068" s="59"/>
      <c r="C2068" s="75"/>
      <c r="D2068" s="239"/>
      <c r="E2068" s="175"/>
      <c r="F2068" s="175"/>
      <c r="G2068" s="175"/>
      <c r="H2068" s="192"/>
      <c r="I2068" s="174"/>
      <c r="J2068" s="174"/>
      <c r="K2068" s="174"/>
      <c r="L2068" s="174"/>
      <c r="M2068" s="174"/>
      <c r="N2068" s="174"/>
      <c r="O2068" s="174"/>
      <c r="P2068" s="174"/>
      <c r="Q2068" s="108"/>
      <c r="R2068" s="82"/>
      <c r="S2068" s="82"/>
      <c r="T2068" s="82"/>
      <c r="U2068" s="82"/>
      <c r="V2068" s="82"/>
      <c r="W2068" s="82"/>
      <c r="X2068" s="82"/>
      <c r="Y2068" s="82"/>
      <c r="Z2068" s="82"/>
      <c r="AA2068" s="82"/>
      <c r="AB2068" s="82"/>
      <c r="AC2068" s="82"/>
      <c r="AD2068" s="82"/>
      <c r="AE2068" s="82"/>
      <c r="AF2068" s="82"/>
      <c r="AG2068" s="82"/>
      <c r="AH2068" s="82"/>
    </row>
    <row r="2069" spans="1:34" s="148" customFormat="1" ht="30" customHeight="1">
      <c r="A2069" s="59"/>
      <c r="B2069" s="59"/>
      <c r="C2069" s="75"/>
      <c r="D2069" s="239"/>
      <c r="E2069" s="175"/>
      <c r="F2069" s="175"/>
      <c r="G2069" s="175"/>
      <c r="H2069" s="192"/>
      <c r="I2069" s="174"/>
      <c r="J2069" s="174"/>
      <c r="K2069" s="174"/>
      <c r="L2069" s="174"/>
      <c r="M2069" s="174"/>
      <c r="N2069" s="174"/>
      <c r="O2069" s="174"/>
      <c r="P2069" s="174"/>
      <c r="Q2069" s="108"/>
      <c r="R2069" s="82"/>
      <c r="S2069" s="82"/>
      <c r="T2069" s="82"/>
      <c r="U2069" s="82"/>
      <c r="V2069" s="82"/>
      <c r="W2069" s="82"/>
      <c r="X2069" s="82"/>
      <c r="Y2069" s="82"/>
      <c r="Z2069" s="82"/>
      <c r="AA2069" s="82"/>
      <c r="AB2069" s="82"/>
      <c r="AC2069" s="82"/>
      <c r="AD2069" s="82"/>
      <c r="AE2069" s="82"/>
      <c r="AF2069" s="82"/>
      <c r="AG2069" s="82"/>
      <c r="AH2069" s="82"/>
    </row>
    <row r="2070" spans="1:34" s="148" customFormat="1" ht="30" customHeight="1">
      <c r="A2070" s="59"/>
      <c r="B2070" s="59"/>
      <c r="C2070" s="75"/>
      <c r="D2070" s="239"/>
      <c r="E2070" s="175"/>
      <c r="F2070" s="175"/>
      <c r="G2070" s="175"/>
      <c r="H2070" s="192"/>
      <c r="I2070" s="174"/>
      <c r="J2070" s="174"/>
      <c r="K2070" s="174"/>
      <c r="L2070" s="174"/>
      <c r="M2070" s="174"/>
      <c r="N2070" s="174"/>
      <c r="O2070" s="174"/>
      <c r="P2070" s="174"/>
      <c r="Q2070" s="108"/>
      <c r="R2070" s="82"/>
      <c r="S2070" s="82"/>
      <c r="T2070" s="82"/>
      <c r="U2070" s="82"/>
      <c r="V2070" s="82"/>
      <c r="W2070" s="82"/>
      <c r="X2070" s="82"/>
      <c r="Y2070" s="82"/>
      <c r="Z2070" s="82"/>
      <c r="AA2070" s="82"/>
      <c r="AB2070" s="82"/>
      <c r="AC2070" s="82"/>
      <c r="AD2070" s="82"/>
      <c r="AE2070" s="82"/>
      <c r="AF2070" s="82"/>
      <c r="AG2070" s="82"/>
      <c r="AH2070" s="82"/>
    </row>
    <row r="2071" spans="1:34" s="148" customFormat="1" ht="30" customHeight="1">
      <c r="A2071" s="59"/>
      <c r="B2071" s="59"/>
      <c r="C2071" s="75"/>
      <c r="D2071" s="239"/>
      <c r="E2071" s="175"/>
      <c r="F2071" s="175"/>
      <c r="G2071" s="175"/>
      <c r="H2071" s="192"/>
      <c r="I2071" s="174"/>
      <c r="J2071" s="174"/>
      <c r="K2071" s="174"/>
      <c r="L2071" s="174"/>
      <c r="M2071" s="174"/>
      <c r="N2071" s="174"/>
      <c r="O2071" s="174"/>
      <c r="P2071" s="174"/>
      <c r="Q2071" s="108"/>
      <c r="R2071" s="82"/>
      <c r="S2071" s="82"/>
      <c r="T2071" s="82"/>
      <c r="U2071" s="82"/>
      <c r="V2071" s="82"/>
      <c r="W2071" s="82"/>
      <c r="X2071" s="82"/>
      <c r="Y2071" s="82"/>
      <c r="Z2071" s="82"/>
      <c r="AA2071" s="82"/>
      <c r="AB2071" s="82"/>
      <c r="AC2071" s="82"/>
      <c r="AD2071" s="82"/>
      <c r="AE2071" s="82"/>
      <c r="AF2071" s="82"/>
      <c r="AG2071" s="82"/>
      <c r="AH2071" s="82"/>
    </row>
    <row r="2072" spans="1:34" s="148" customFormat="1" ht="30" customHeight="1">
      <c r="A2072" s="59"/>
      <c r="B2072" s="59"/>
      <c r="C2072" s="75"/>
      <c r="D2072" s="239"/>
      <c r="E2072" s="175"/>
      <c r="F2072" s="175"/>
      <c r="G2072" s="175"/>
      <c r="H2072" s="192"/>
      <c r="I2072" s="174"/>
      <c r="J2072" s="174"/>
      <c r="K2072" s="174"/>
      <c r="L2072" s="174"/>
      <c r="M2072" s="174"/>
      <c r="N2072" s="174"/>
      <c r="O2072" s="174"/>
      <c r="P2072" s="174"/>
      <c r="Q2072" s="108"/>
      <c r="R2072" s="82"/>
      <c r="S2072" s="82"/>
      <c r="T2072" s="82"/>
      <c r="U2072" s="82"/>
      <c r="V2072" s="82"/>
      <c r="W2072" s="82"/>
      <c r="X2072" s="82"/>
      <c r="Y2072" s="82"/>
      <c r="Z2072" s="82"/>
      <c r="AA2072" s="82"/>
      <c r="AB2072" s="82"/>
      <c r="AC2072" s="82"/>
      <c r="AD2072" s="82"/>
      <c r="AE2072" s="82"/>
      <c r="AF2072" s="82"/>
      <c r="AG2072" s="82"/>
      <c r="AH2072" s="82"/>
    </row>
    <row r="2073" spans="1:34" s="148" customFormat="1" ht="30" customHeight="1">
      <c r="A2073" s="59"/>
      <c r="B2073" s="59"/>
      <c r="C2073" s="75"/>
      <c r="D2073" s="239"/>
      <c r="E2073" s="175"/>
      <c r="F2073" s="175"/>
      <c r="G2073" s="175"/>
      <c r="H2073" s="192"/>
      <c r="I2073" s="174"/>
      <c r="J2073" s="174"/>
      <c r="K2073" s="174"/>
      <c r="L2073" s="174"/>
      <c r="M2073" s="174"/>
      <c r="N2073" s="174"/>
      <c r="O2073" s="174"/>
      <c r="P2073" s="174"/>
      <c r="Q2073" s="108"/>
      <c r="R2073" s="82"/>
      <c r="S2073" s="82"/>
      <c r="T2073" s="82"/>
      <c r="U2073" s="82"/>
      <c r="V2073" s="82"/>
      <c r="W2073" s="82"/>
      <c r="X2073" s="82"/>
      <c r="Y2073" s="82"/>
      <c r="Z2073" s="82"/>
      <c r="AA2073" s="82"/>
      <c r="AB2073" s="82"/>
      <c r="AC2073" s="82"/>
      <c r="AD2073" s="82"/>
      <c r="AE2073" s="82"/>
      <c r="AF2073" s="82"/>
      <c r="AG2073" s="82"/>
      <c r="AH2073" s="82"/>
    </row>
    <row r="2074" spans="1:34" s="148" customFormat="1" ht="30" customHeight="1">
      <c r="A2074" s="59"/>
      <c r="B2074" s="59"/>
      <c r="C2074" s="75"/>
      <c r="D2074" s="239"/>
      <c r="E2074" s="175"/>
      <c r="F2074" s="175"/>
      <c r="G2074" s="175"/>
      <c r="H2074" s="192"/>
      <c r="I2074" s="174"/>
      <c r="J2074" s="174"/>
      <c r="K2074" s="174"/>
      <c r="L2074" s="174"/>
      <c r="M2074" s="174"/>
      <c r="N2074" s="174"/>
      <c r="O2074" s="174"/>
      <c r="P2074" s="174"/>
      <c r="Q2074" s="108"/>
      <c r="R2074" s="82"/>
      <c r="S2074" s="82"/>
      <c r="T2074" s="82"/>
      <c r="U2074" s="82"/>
      <c r="V2074" s="82"/>
      <c r="W2074" s="82"/>
      <c r="X2074" s="82"/>
      <c r="Y2074" s="82"/>
      <c r="Z2074" s="82"/>
      <c r="AA2074" s="82"/>
      <c r="AB2074" s="82"/>
      <c r="AC2074" s="82"/>
      <c r="AD2074" s="82"/>
      <c r="AE2074" s="82"/>
      <c r="AF2074" s="82"/>
      <c r="AG2074" s="82"/>
      <c r="AH2074" s="82"/>
    </row>
    <row r="2075" spans="1:34" s="148" customFormat="1" ht="30" customHeight="1">
      <c r="A2075" s="59"/>
      <c r="B2075" s="59"/>
      <c r="C2075" s="75"/>
      <c r="D2075" s="239"/>
      <c r="E2075" s="175"/>
      <c r="F2075" s="175"/>
      <c r="G2075" s="175"/>
      <c r="H2075" s="192"/>
      <c r="I2075" s="174"/>
      <c r="J2075" s="174"/>
      <c r="K2075" s="174"/>
      <c r="L2075" s="174"/>
      <c r="M2075" s="174"/>
      <c r="N2075" s="174"/>
      <c r="O2075" s="174"/>
      <c r="P2075" s="174"/>
      <c r="Q2075" s="108"/>
      <c r="R2075" s="82"/>
      <c r="S2075" s="82"/>
      <c r="T2075" s="82"/>
      <c r="U2075" s="82"/>
      <c r="V2075" s="82"/>
      <c r="W2075" s="82"/>
      <c r="X2075" s="82"/>
      <c r="Y2075" s="82"/>
      <c r="Z2075" s="82"/>
      <c r="AA2075" s="82"/>
      <c r="AB2075" s="82"/>
      <c r="AC2075" s="82"/>
      <c r="AD2075" s="82"/>
      <c r="AE2075" s="82"/>
      <c r="AF2075" s="82"/>
      <c r="AG2075" s="82"/>
      <c r="AH2075" s="82"/>
    </row>
    <row r="2076" spans="1:34" s="148" customFormat="1" ht="30" customHeight="1">
      <c r="A2076" s="59"/>
      <c r="B2076" s="59"/>
      <c r="C2076" s="75"/>
      <c r="D2076" s="239"/>
      <c r="E2076" s="175"/>
      <c r="F2076" s="175"/>
      <c r="G2076" s="175"/>
      <c r="H2076" s="192"/>
      <c r="I2076" s="174"/>
      <c r="J2076" s="174"/>
      <c r="K2076" s="174"/>
      <c r="L2076" s="174"/>
      <c r="M2076" s="174"/>
      <c r="N2076" s="174"/>
      <c r="O2076" s="174"/>
      <c r="P2076" s="174"/>
      <c r="Q2076" s="108"/>
      <c r="R2076" s="82"/>
      <c r="S2076" s="82"/>
      <c r="T2076" s="82"/>
      <c r="U2076" s="82"/>
      <c r="V2076" s="82"/>
      <c r="W2076" s="82"/>
      <c r="X2076" s="82"/>
      <c r="Y2076" s="82"/>
      <c r="Z2076" s="82"/>
      <c r="AA2076" s="82"/>
      <c r="AB2076" s="82"/>
      <c r="AC2076" s="82"/>
      <c r="AD2076" s="82"/>
      <c r="AE2076" s="82"/>
      <c r="AF2076" s="82"/>
      <c r="AG2076" s="82"/>
      <c r="AH2076" s="82"/>
    </row>
    <row r="2077" spans="1:34" s="148" customFormat="1" ht="57.75" customHeight="1">
      <c r="A2077" s="59"/>
      <c r="B2077" s="59"/>
      <c r="C2077" s="75"/>
      <c r="D2077" s="239"/>
      <c r="E2077" s="175"/>
      <c r="F2077" s="175"/>
      <c r="G2077" s="175"/>
      <c r="H2077" s="192"/>
      <c r="I2077" s="174"/>
      <c r="J2077" s="174"/>
      <c r="K2077" s="174"/>
      <c r="L2077" s="174"/>
      <c r="M2077" s="174"/>
      <c r="N2077" s="174"/>
      <c r="O2077" s="174"/>
      <c r="P2077" s="174"/>
      <c r="Q2077" s="108"/>
      <c r="R2077" s="82"/>
      <c r="S2077" s="82"/>
      <c r="T2077" s="82"/>
      <c r="U2077" s="82"/>
      <c r="V2077" s="82"/>
      <c r="W2077" s="82"/>
      <c r="X2077" s="82"/>
      <c r="Y2077" s="82"/>
      <c r="Z2077" s="82"/>
      <c r="AA2077" s="82"/>
      <c r="AB2077" s="82"/>
      <c r="AC2077" s="82"/>
      <c r="AD2077" s="82"/>
      <c r="AE2077" s="82"/>
      <c r="AF2077" s="82"/>
      <c r="AG2077" s="82"/>
      <c r="AH2077" s="82"/>
    </row>
    <row r="2078" spans="1:34" s="148" customFormat="1" ht="30" customHeight="1">
      <c r="A2078" s="59"/>
      <c r="B2078" s="59"/>
      <c r="C2078" s="75"/>
      <c r="D2078" s="239"/>
      <c r="E2078" s="175"/>
      <c r="F2078" s="175"/>
      <c r="G2078" s="175"/>
      <c r="H2078" s="192"/>
      <c r="I2078" s="174"/>
      <c r="J2078" s="174"/>
      <c r="K2078" s="174"/>
      <c r="L2078" s="174"/>
      <c r="M2078" s="174"/>
      <c r="N2078" s="174"/>
      <c r="O2078" s="174"/>
      <c r="P2078" s="174"/>
      <c r="Q2078" s="108"/>
      <c r="R2078" s="82"/>
      <c r="S2078" s="82"/>
      <c r="T2078" s="82"/>
      <c r="U2078" s="82"/>
      <c r="V2078" s="82"/>
      <c r="W2078" s="82"/>
      <c r="X2078" s="82"/>
      <c r="Y2078" s="82"/>
      <c r="Z2078" s="82"/>
      <c r="AA2078" s="82"/>
      <c r="AB2078" s="82"/>
      <c r="AC2078" s="82"/>
      <c r="AD2078" s="82"/>
      <c r="AE2078" s="82"/>
      <c r="AF2078" s="82"/>
      <c r="AG2078" s="82"/>
      <c r="AH2078" s="82"/>
    </row>
    <row r="2079" spans="1:34" s="148" customFormat="1" ht="30" customHeight="1">
      <c r="A2079" s="59"/>
      <c r="B2079" s="59"/>
      <c r="C2079" s="75"/>
      <c r="D2079" s="239"/>
      <c r="E2079" s="175"/>
      <c r="F2079" s="175"/>
      <c r="G2079" s="175"/>
      <c r="H2079" s="192"/>
      <c r="I2079" s="174"/>
      <c r="J2079" s="174"/>
      <c r="K2079" s="174"/>
      <c r="L2079" s="174"/>
      <c r="M2079" s="174"/>
      <c r="N2079" s="174"/>
      <c r="O2079" s="174"/>
      <c r="P2079" s="174"/>
      <c r="Q2079" s="108"/>
      <c r="R2079" s="82"/>
      <c r="S2079" s="82"/>
      <c r="T2079" s="82"/>
      <c r="U2079" s="82"/>
      <c r="V2079" s="82"/>
      <c r="W2079" s="82"/>
      <c r="X2079" s="82"/>
      <c r="Y2079" s="82"/>
      <c r="Z2079" s="82"/>
      <c r="AA2079" s="82"/>
      <c r="AB2079" s="82"/>
      <c r="AC2079" s="82"/>
      <c r="AD2079" s="82"/>
      <c r="AE2079" s="82"/>
      <c r="AF2079" s="82"/>
      <c r="AG2079" s="82"/>
      <c r="AH2079" s="82"/>
    </row>
    <row r="2080" spans="1:34" s="148" customFormat="1" ht="30" customHeight="1">
      <c r="A2080" s="59"/>
      <c r="B2080" s="59"/>
      <c r="C2080" s="75"/>
      <c r="D2080" s="239"/>
      <c r="E2080" s="175"/>
      <c r="F2080" s="175"/>
      <c r="G2080" s="175"/>
      <c r="H2080" s="192"/>
      <c r="I2080" s="174"/>
      <c r="J2080" s="174"/>
      <c r="K2080" s="174"/>
      <c r="L2080" s="174"/>
      <c r="M2080" s="174"/>
      <c r="N2080" s="174"/>
      <c r="O2080" s="174"/>
      <c r="P2080" s="174"/>
      <c r="Q2080" s="108"/>
      <c r="R2080" s="82"/>
      <c r="S2080" s="82"/>
      <c r="T2080" s="82"/>
      <c r="U2080" s="82"/>
      <c r="V2080" s="82"/>
      <c r="W2080" s="82"/>
      <c r="X2080" s="82"/>
      <c r="Y2080" s="82"/>
      <c r="Z2080" s="82"/>
      <c r="AA2080" s="82"/>
      <c r="AB2080" s="82"/>
      <c r="AC2080" s="82"/>
      <c r="AD2080" s="82"/>
      <c r="AE2080" s="82"/>
      <c r="AF2080" s="82"/>
      <c r="AG2080" s="82"/>
      <c r="AH2080" s="82"/>
    </row>
    <row r="2081" spans="1:34" s="148" customFormat="1" ht="30" customHeight="1">
      <c r="A2081" s="59"/>
      <c r="B2081" s="59"/>
      <c r="C2081" s="75"/>
      <c r="D2081" s="239"/>
      <c r="E2081" s="175"/>
      <c r="F2081" s="175"/>
      <c r="G2081" s="175"/>
      <c r="H2081" s="192"/>
      <c r="I2081" s="174"/>
      <c r="J2081" s="174"/>
      <c r="K2081" s="174"/>
      <c r="L2081" s="174"/>
      <c r="M2081" s="174"/>
      <c r="N2081" s="174"/>
      <c r="O2081" s="174"/>
      <c r="P2081" s="174"/>
      <c r="Q2081" s="108"/>
      <c r="R2081" s="82"/>
      <c r="S2081" s="82"/>
      <c r="T2081" s="82"/>
      <c r="U2081" s="82"/>
      <c r="V2081" s="82"/>
      <c r="W2081" s="82"/>
      <c r="X2081" s="82"/>
      <c r="Y2081" s="82"/>
      <c r="Z2081" s="82"/>
      <c r="AA2081" s="82"/>
      <c r="AB2081" s="82"/>
      <c r="AC2081" s="82"/>
      <c r="AD2081" s="82"/>
      <c r="AE2081" s="82"/>
      <c r="AF2081" s="82"/>
      <c r="AG2081" s="82"/>
      <c r="AH2081" s="82"/>
    </row>
    <row r="2082" spans="1:34" s="148" customFormat="1" ht="30" customHeight="1">
      <c r="A2082" s="59"/>
      <c r="B2082" s="59"/>
      <c r="C2082" s="75"/>
      <c r="D2082" s="239"/>
      <c r="E2082" s="175"/>
      <c r="F2082" s="175"/>
      <c r="G2082" s="175"/>
      <c r="H2082" s="192"/>
      <c r="I2082" s="174"/>
      <c r="J2082" s="174"/>
      <c r="K2082" s="174"/>
      <c r="L2082" s="174"/>
      <c r="M2082" s="174"/>
      <c r="N2082" s="174"/>
      <c r="O2082" s="174"/>
      <c r="P2082" s="174"/>
      <c r="Q2082" s="108"/>
      <c r="R2082" s="82"/>
      <c r="S2082" s="82"/>
      <c r="T2082" s="82"/>
      <c r="U2082" s="82"/>
      <c r="V2082" s="82"/>
      <c r="W2082" s="82"/>
      <c r="X2082" s="82"/>
      <c r="Y2082" s="82"/>
      <c r="Z2082" s="82"/>
      <c r="AA2082" s="82"/>
      <c r="AB2082" s="82"/>
      <c r="AC2082" s="82"/>
      <c r="AD2082" s="82"/>
      <c r="AE2082" s="82"/>
      <c r="AF2082" s="82"/>
      <c r="AG2082" s="82"/>
      <c r="AH2082" s="82"/>
    </row>
    <row r="2083" spans="1:34" s="148" customFormat="1" ht="30" customHeight="1">
      <c r="A2083" s="59"/>
      <c r="B2083" s="59"/>
      <c r="C2083" s="75"/>
      <c r="D2083" s="239"/>
      <c r="E2083" s="175"/>
      <c r="F2083" s="175"/>
      <c r="G2083" s="175"/>
      <c r="H2083" s="192"/>
      <c r="I2083" s="174"/>
      <c r="J2083" s="174"/>
      <c r="K2083" s="174"/>
      <c r="L2083" s="174"/>
      <c r="M2083" s="174"/>
      <c r="N2083" s="174"/>
      <c r="O2083" s="174"/>
      <c r="P2083" s="174"/>
      <c r="Q2083" s="108"/>
      <c r="R2083" s="82"/>
      <c r="S2083" s="82"/>
      <c r="T2083" s="82"/>
      <c r="U2083" s="82"/>
      <c r="V2083" s="82"/>
      <c r="W2083" s="82"/>
      <c r="X2083" s="82"/>
      <c r="Y2083" s="82"/>
      <c r="Z2083" s="82"/>
      <c r="AA2083" s="82"/>
      <c r="AB2083" s="82"/>
      <c r="AC2083" s="82"/>
      <c r="AD2083" s="82"/>
      <c r="AE2083" s="82"/>
      <c r="AF2083" s="82"/>
      <c r="AG2083" s="82"/>
      <c r="AH2083" s="82"/>
    </row>
    <row r="2084" spans="1:34" s="148" customFormat="1" ht="30" customHeight="1">
      <c r="A2084" s="59"/>
      <c r="B2084" s="59"/>
      <c r="C2084" s="75"/>
      <c r="D2084" s="239"/>
      <c r="E2084" s="175"/>
      <c r="F2084" s="175"/>
      <c r="G2084" s="175"/>
      <c r="H2084" s="192"/>
      <c r="I2084" s="174"/>
      <c r="J2084" s="174"/>
      <c r="K2084" s="174"/>
      <c r="L2084" s="174"/>
      <c r="M2084" s="174"/>
      <c r="N2084" s="174"/>
      <c r="O2084" s="174"/>
      <c r="P2084" s="174"/>
      <c r="Q2084" s="108"/>
      <c r="R2084" s="82"/>
      <c r="S2084" s="82"/>
      <c r="T2084" s="82"/>
      <c r="U2084" s="82"/>
      <c r="V2084" s="82"/>
      <c r="W2084" s="82"/>
      <c r="X2084" s="82"/>
      <c r="Y2084" s="82"/>
      <c r="Z2084" s="82"/>
      <c r="AA2084" s="82"/>
      <c r="AB2084" s="82"/>
      <c r="AC2084" s="82"/>
      <c r="AD2084" s="82"/>
      <c r="AE2084" s="82"/>
      <c r="AF2084" s="82"/>
      <c r="AG2084" s="82"/>
      <c r="AH2084" s="82"/>
    </row>
    <row r="2085" spans="1:34" s="148" customFormat="1" ht="30" customHeight="1">
      <c r="A2085" s="59"/>
      <c r="B2085" s="59"/>
      <c r="C2085" s="75"/>
      <c r="D2085" s="239"/>
      <c r="E2085" s="175"/>
      <c r="F2085" s="175"/>
      <c r="G2085" s="175"/>
      <c r="H2085" s="192"/>
      <c r="I2085" s="174"/>
      <c r="J2085" s="174"/>
      <c r="K2085" s="174"/>
      <c r="L2085" s="174"/>
      <c r="M2085" s="174"/>
      <c r="N2085" s="174"/>
      <c r="O2085" s="174"/>
      <c r="P2085" s="174"/>
      <c r="Q2085" s="108"/>
      <c r="R2085" s="82"/>
      <c r="S2085" s="82"/>
      <c r="T2085" s="82"/>
      <c r="U2085" s="82"/>
      <c r="V2085" s="82"/>
      <c r="W2085" s="82"/>
      <c r="X2085" s="82"/>
      <c r="Y2085" s="82"/>
      <c r="Z2085" s="82"/>
      <c r="AA2085" s="82"/>
      <c r="AB2085" s="82"/>
      <c r="AC2085" s="82"/>
      <c r="AD2085" s="82"/>
      <c r="AE2085" s="82"/>
      <c r="AF2085" s="82"/>
      <c r="AG2085" s="82"/>
      <c r="AH2085" s="82"/>
    </row>
    <row r="2086" spans="1:34" s="148" customFormat="1" ht="30" customHeight="1">
      <c r="A2086" s="59"/>
      <c r="B2086" s="59"/>
      <c r="C2086" s="75"/>
      <c r="D2086" s="239"/>
      <c r="E2086" s="175"/>
      <c r="F2086" s="175"/>
      <c r="G2086" s="175"/>
      <c r="H2086" s="192"/>
      <c r="I2086" s="174"/>
      <c r="J2086" s="174"/>
      <c r="K2086" s="174"/>
      <c r="L2086" s="174"/>
      <c r="M2086" s="174"/>
      <c r="N2086" s="174"/>
      <c r="O2086" s="174"/>
      <c r="P2086" s="174"/>
      <c r="Q2086" s="108"/>
      <c r="R2086" s="82"/>
      <c r="S2086" s="82"/>
      <c r="T2086" s="82"/>
      <c r="U2086" s="82"/>
      <c r="V2086" s="82"/>
      <c r="W2086" s="82"/>
      <c r="X2086" s="82"/>
      <c r="Y2086" s="82"/>
      <c r="Z2086" s="82"/>
      <c r="AA2086" s="82"/>
      <c r="AB2086" s="82"/>
      <c r="AC2086" s="82"/>
      <c r="AD2086" s="82"/>
      <c r="AE2086" s="82"/>
      <c r="AF2086" s="82"/>
      <c r="AG2086" s="82"/>
      <c r="AH2086" s="82"/>
    </row>
    <row r="2087" spans="1:34" s="148" customFormat="1" ht="30" customHeight="1">
      <c r="A2087" s="59"/>
      <c r="B2087" s="59"/>
      <c r="C2087" s="75"/>
      <c r="D2087" s="239"/>
      <c r="E2087" s="175"/>
      <c r="F2087" s="175"/>
      <c r="G2087" s="175"/>
      <c r="H2087" s="192"/>
      <c r="I2087" s="174"/>
      <c r="J2087" s="174"/>
      <c r="K2087" s="174"/>
      <c r="L2087" s="174"/>
      <c r="M2087" s="174"/>
      <c r="N2087" s="174"/>
      <c r="O2087" s="174"/>
      <c r="P2087" s="174"/>
      <c r="Q2087" s="108"/>
      <c r="R2087" s="82"/>
      <c r="S2087" s="82"/>
      <c r="T2087" s="82"/>
      <c r="U2087" s="82"/>
      <c r="V2087" s="82"/>
      <c r="W2087" s="82"/>
      <c r="X2087" s="82"/>
      <c r="Y2087" s="82"/>
      <c r="Z2087" s="82"/>
      <c r="AA2087" s="82"/>
      <c r="AB2087" s="82"/>
      <c r="AC2087" s="82"/>
      <c r="AD2087" s="82"/>
      <c r="AE2087" s="82"/>
      <c r="AF2087" s="82"/>
      <c r="AG2087" s="82"/>
      <c r="AH2087" s="82"/>
    </row>
    <row r="2088" spans="1:34" s="148" customFormat="1" ht="30" customHeight="1">
      <c r="A2088" s="59"/>
      <c r="B2088" s="59"/>
      <c r="C2088" s="75"/>
      <c r="D2088" s="239"/>
      <c r="E2088" s="175"/>
      <c r="F2088" s="175"/>
      <c r="G2088" s="175"/>
      <c r="H2088" s="192"/>
      <c r="I2088" s="174"/>
      <c r="J2088" s="174"/>
      <c r="K2088" s="174"/>
      <c r="L2088" s="174"/>
      <c r="M2088" s="174"/>
      <c r="N2088" s="174"/>
      <c r="O2088" s="174"/>
      <c r="P2088" s="174"/>
      <c r="Q2088" s="108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2"/>
      <c r="AD2088" s="82"/>
      <c r="AE2088" s="82"/>
      <c r="AF2088" s="82"/>
      <c r="AG2088" s="82"/>
      <c r="AH2088" s="82"/>
    </row>
    <row r="2089" spans="1:34" s="148" customFormat="1" ht="30" customHeight="1">
      <c r="A2089" s="59"/>
      <c r="B2089" s="59"/>
      <c r="C2089" s="75"/>
      <c r="D2089" s="239"/>
      <c r="E2089" s="175"/>
      <c r="F2089" s="175"/>
      <c r="G2089" s="175"/>
      <c r="H2089" s="192"/>
      <c r="I2089" s="174"/>
      <c r="J2089" s="174"/>
      <c r="K2089" s="174"/>
      <c r="L2089" s="174"/>
      <c r="M2089" s="174"/>
      <c r="N2089" s="174"/>
      <c r="O2089" s="174"/>
      <c r="P2089" s="174"/>
      <c r="Q2089" s="108"/>
      <c r="R2089" s="82"/>
      <c r="S2089" s="82"/>
      <c r="T2089" s="82"/>
      <c r="U2089" s="82"/>
      <c r="V2089" s="82"/>
      <c r="W2089" s="82"/>
      <c r="X2089" s="82"/>
      <c r="Y2089" s="82"/>
      <c r="Z2089" s="82"/>
      <c r="AA2089" s="82"/>
      <c r="AB2089" s="82"/>
      <c r="AC2089" s="82"/>
      <c r="AD2089" s="82"/>
      <c r="AE2089" s="82"/>
      <c r="AF2089" s="82"/>
      <c r="AG2089" s="82"/>
      <c r="AH2089" s="82"/>
    </row>
    <row r="2090" spans="1:34" s="148" customFormat="1" ht="30" customHeight="1">
      <c r="A2090" s="59"/>
      <c r="B2090" s="59"/>
      <c r="C2090" s="75"/>
      <c r="D2090" s="239"/>
      <c r="E2090" s="175"/>
      <c r="F2090" s="175"/>
      <c r="G2090" s="175"/>
      <c r="H2090" s="192"/>
      <c r="I2090" s="174"/>
      <c r="J2090" s="174"/>
      <c r="K2090" s="174"/>
      <c r="L2090" s="174"/>
      <c r="M2090" s="174"/>
      <c r="N2090" s="174"/>
      <c r="O2090" s="174"/>
      <c r="P2090" s="174"/>
      <c r="Q2090" s="108"/>
      <c r="R2090" s="82"/>
      <c r="S2090" s="82"/>
      <c r="T2090" s="82"/>
      <c r="U2090" s="82"/>
      <c r="V2090" s="82"/>
      <c r="W2090" s="82"/>
      <c r="X2090" s="82"/>
      <c r="Y2090" s="82"/>
      <c r="Z2090" s="82"/>
      <c r="AA2090" s="82"/>
      <c r="AB2090" s="82"/>
      <c r="AC2090" s="82"/>
      <c r="AD2090" s="82"/>
      <c r="AE2090" s="82"/>
      <c r="AF2090" s="82"/>
      <c r="AG2090" s="82"/>
      <c r="AH2090" s="82"/>
    </row>
    <row r="2091" spans="1:34" s="148" customFormat="1" ht="30" customHeight="1">
      <c r="A2091" s="59"/>
      <c r="B2091" s="59"/>
      <c r="C2091" s="75"/>
      <c r="D2091" s="239"/>
      <c r="E2091" s="175"/>
      <c r="F2091" s="175"/>
      <c r="G2091" s="175"/>
      <c r="H2091" s="192"/>
      <c r="I2091" s="174"/>
      <c r="J2091" s="174"/>
      <c r="K2091" s="174"/>
      <c r="L2091" s="174"/>
      <c r="M2091" s="174"/>
      <c r="N2091" s="174"/>
      <c r="O2091" s="174"/>
      <c r="P2091" s="174"/>
      <c r="Q2091" s="108"/>
      <c r="R2091" s="82"/>
      <c r="S2091" s="82"/>
      <c r="T2091" s="82"/>
      <c r="U2091" s="82"/>
      <c r="V2091" s="82"/>
      <c r="W2091" s="82"/>
      <c r="X2091" s="82"/>
      <c r="Y2091" s="82"/>
      <c r="Z2091" s="82"/>
      <c r="AA2091" s="82"/>
      <c r="AB2091" s="82"/>
      <c r="AC2091" s="82"/>
      <c r="AD2091" s="82"/>
      <c r="AE2091" s="82"/>
      <c r="AF2091" s="82"/>
      <c r="AG2091" s="82"/>
      <c r="AH2091" s="82"/>
    </row>
    <row r="2092" spans="1:34" s="148" customFormat="1" ht="30" customHeight="1">
      <c r="A2092" s="59"/>
      <c r="B2092" s="59"/>
      <c r="C2092" s="75"/>
      <c r="D2092" s="239"/>
      <c r="E2092" s="175"/>
      <c r="F2092" s="175"/>
      <c r="G2092" s="175"/>
      <c r="H2092" s="192"/>
      <c r="I2092" s="174"/>
      <c r="J2092" s="174"/>
      <c r="K2092" s="174"/>
      <c r="L2092" s="174"/>
      <c r="M2092" s="174"/>
      <c r="N2092" s="174"/>
      <c r="O2092" s="174"/>
      <c r="P2092" s="174"/>
      <c r="Q2092" s="108"/>
      <c r="R2092" s="82"/>
      <c r="S2092" s="82"/>
      <c r="T2092" s="82"/>
      <c r="U2092" s="82"/>
      <c r="V2092" s="82"/>
      <c r="W2092" s="82"/>
      <c r="X2092" s="82"/>
      <c r="Y2092" s="82"/>
      <c r="Z2092" s="82"/>
      <c r="AA2092" s="82"/>
      <c r="AB2092" s="82"/>
      <c r="AC2092" s="82"/>
      <c r="AD2092" s="82"/>
      <c r="AE2092" s="82"/>
      <c r="AF2092" s="82"/>
      <c r="AG2092" s="82"/>
      <c r="AH2092" s="82"/>
    </row>
    <row r="2093" spans="1:34" s="148" customFormat="1" ht="30" customHeight="1">
      <c r="A2093" s="59"/>
      <c r="B2093" s="59"/>
      <c r="C2093" s="75"/>
      <c r="D2093" s="239"/>
      <c r="E2093" s="175"/>
      <c r="F2093" s="175"/>
      <c r="G2093" s="175"/>
      <c r="H2093" s="192"/>
      <c r="I2093" s="174"/>
      <c r="J2093" s="174"/>
      <c r="K2093" s="174"/>
      <c r="L2093" s="174"/>
      <c r="M2093" s="174"/>
      <c r="N2093" s="174"/>
      <c r="O2093" s="174"/>
      <c r="P2093" s="174"/>
      <c r="Q2093" s="108"/>
      <c r="R2093" s="82"/>
      <c r="S2093" s="82"/>
      <c r="T2093" s="82"/>
      <c r="U2093" s="82"/>
      <c r="V2093" s="82"/>
      <c r="W2093" s="82"/>
      <c r="X2093" s="82"/>
      <c r="Y2093" s="82"/>
      <c r="Z2093" s="82"/>
      <c r="AA2093" s="82"/>
      <c r="AB2093" s="82"/>
      <c r="AC2093" s="82"/>
      <c r="AD2093" s="82"/>
      <c r="AE2093" s="82"/>
      <c r="AF2093" s="82"/>
      <c r="AG2093" s="82"/>
      <c r="AH2093" s="82"/>
    </row>
    <row r="2094" spans="1:34" s="148" customFormat="1" ht="30" customHeight="1">
      <c r="A2094" s="59"/>
      <c r="B2094" s="59"/>
      <c r="C2094" s="75"/>
      <c r="D2094" s="239"/>
      <c r="E2094" s="175"/>
      <c r="F2094" s="175"/>
      <c r="G2094" s="175"/>
      <c r="H2094" s="192"/>
      <c r="I2094" s="174"/>
      <c r="J2094" s="174"/>
      <c r="K2094" s="174"/>
      <c r="L2094" s="174"/>
      <c r="M2094" s="174"/>
      <c r="N2094" s="174"/>
      <c r="O2094" s="174"/>
      <c r="P2094" s="174"/>
      <c r="Q2094" s="108"/>
      <c r="R2094" s="82"/>
      <c r="S2094" s="82"/>
      <c r="T2094" s="82"/>
      <c r="U2094" s="82"/>
      <c r="V2094" s="82"/>
      <c r="W2094" s="82"/>
      <c r="X2094" s="82"/>
      <c r="Y2094" s="82"/>
      <c r="Z2094" s="82"/>
      <c r="AA2094" s="82"/>
      <c r="AB2094" s="82"/>
      <c r="AC2094" s="82"/>
      <c r="AD2094" s="82"/>
      <c r="AE2094" s="82"/>
      <c r="AF2094" s="82"/>
      <c r="AG2094" s="82"/>
      <c r="AH2094" s="82"/>
    </row>
    <row r="2095" spans="1:34" s="148" customFormat="1" ht="30" customHeight="1">
      <c r="A2095" s="59"/>
      <c r="B2095" s="59"/>
      <c r="C2095" s="75"/>
      <c r="D2095" s="239"/>
      <c r="E2095" s="175"/>
      <c r="F2095" s="175"/>
      <c r="G2095" s="175"/>
      <c r="H2095" s="192"/>
      <c r="I2095" s="174"/>
      <c r="J2095" s="174"/>
      <c r="K2095" s="174"/>
      <c r="L2095" s="174"/>
      <c r="M2095" s="174"/>
      <c r="N2095" s="174"/>
      <c r="O2095" s="174"/>
      <c r="P2095" s="174"/>
      <c r="Q2095" s="108"/>
      <c r="R2095" s="82"/>
      <c r="S2095" s="82"/>
      <c r="T2095" s="82"/>
      <c r="U2095" s="82"/>
      <c r="V2095" s="82"/>
      <c r="W2095" s="82"/>
      <c r="X2095" s="82"/>
      <c r="Y2095" s="82"/>
      <c r="Z2095" s="82"/>
      <c r="AA2095" s="82"/>
      <c r="AB2095" s="82"/>
      <c r="AC2095" s="82"/>
      <c r="AD2095" s="82"/>
      <c r="AE2095" s="82"/>
      <c r="AF2095" s="82"/>
      <c r="AG2095" s="82"/>
      <c r="AH2095" s="82"/>
    </row>
    <row r="2096" spans="1:34" s="148" customFormat="1" ht="30" customHeight="1">
      <c r="A2096" s="59"/>
      <c r="B2096" s="59"/>
      <c r="C2096" s="75"/>
      <c r="D2096" s="239"/>
      <c r="E2096" s="175"/>
      <c r="F2096" s="175"/>
      <c r="G2096" s="175"/>
      <c r="H2096" s="192"/>
      <c r="I2096" s="174"/>
      <c r="J2096" s="174"/>
      <c r="K2096" s="174"/>
      <c r="L2096" s="174"/>
      <c r="M2096" s="174"/>
      <c r="N2096" s="174"/>
      <c r="O2096" s="174"/>
      <c r="P2096" s="174"/>
      <c r="Q2096" s="108"/>
      <c r="R2096" s="82"/>
      <c r="S2096" s="82"/>
      <c r="T2096" s="82"/>
      <c r="U2096" s="82"/>
      <c r="V2096" s="82"/>
      <c r="W2096" s="82"/>
      <c r="X2096" s="82"/>
      <c r="Y2096" s="82"/>
      <c r="Z2096" s="82"/>
      <c r="AA2096" s="82"/>
      <c r="AB2096" s="82"/>
      <c r="AC2096" s="82"/>
      <c r="AD2096" s="82"/>
      <c r="AE2096" s="82"/>
      <c r="AF2096" s="82"/>
      <c r="AG2096" s="82"/>
      <c r="AH2096" s="82"/>
    </row>
    <row r="2097" spans="1:34" s="148" customFormat="1" ht="30" customHeight="1">
      <c r="A2097" s="59"/>
      <c r="B2097" s="59"/>
      <c r="C2097" s="75"/>
      <c r="D2097" s="239"/>
      <c r="E2097" s="175"/>
      <c r="F2097" s="175"/>
      <c r="G2097" s="175"/>
      <c r="H2097" s="192"/>
      <c r="I2097" s="174"/>
      <c r="J2097" s="174"/>
      <c r="K2097" s="174"/>
      <c r="L2097" s="174"/>
      <c r="M2097" s="174"/>
      <c r="N2097" s="174"/>
      <c r="O2097" s="174"/>
      <c r="P2097" s="174"/>
      <c r="Q2097" s="108"/>
      <c r="R2097" s="82"/>
      <c r="S2097" s="82"/>
      <c r="T2097" s="82"/>
      <c r="U2097" s="82"/>
      <c r="V2097" s="82"/>
      <c r="W2097" s="82"/>
      <c r="X2097" s="82"/>
      <c r="Y2097" s="82"/>
      <c r="Z2097" s="82"/>
      <c r="AA2097" s="82"/>
      <c r="AB2097" s="82"/>
      <c r="AC2097" s="82"/>
      <c r="AD2097" s="82"/>
      <c r="AE2097" s="82"/>
      <c r="AF2097" s="82"/>
      <c r="AG2097" s="82"/>
      <c r="AH2097" s="82"/>
    </row>
    <row r="2098" spans="1:34" s="148" customFormat="1" ht="30" customHeight="1">
      <c r="A2098" s="59"/>
      <c r="B2098" s="59"/>
      <c r="C2098" s="75"/>
      <c r="D2098" s="239"/>
      <c r="E2098" s="175"/>
      <c r="F2098" s="175"/>
      <c r="G2098" s="175"/>
      <c r="H2098" s="192"/>
      <c r="I2098" s="174"/>
      <c r="J2098" s="174"/>
      <c r="K2098" s="174"/>
      <c r="L2098" s="174"/>
      <c r="M2098" s="174"/>
      <c r="N2098" s="174"/>
      <c r="O2098" s="174"/>
      <c r="P2098" s="174"/>
      <c r="Q2098" s="108"/>
      <c r="R2098" s="82"/>
      <c r="S2098" s="82"/>
      <c r="T2098" s="82"/>
      <c r="U2098" s="82"/>
      <c r="V2098" s="82"/>
      <c r="W2098" s="82"/>
      <c r="X2098" s="82"/>
      <c r="Y2098" s="82"/>
      <c r="Z2098" s="82"/>
      <c r="AA2098" s="82"/>
      <c r="AB2098" s="82"/>
      <c r="AC2098" s="82"/>
      <c r="AD2098" s="82"/>
      <c r="AE2098" s="82"/>
      <c r="AF2098" s="82"/>
      <c r="AG2098" s="82"/>
      <c r="AH2098" s="82"/>
    </row>
    <row r="2099" spans="1:34" s="148" customFormat="1" ht="30" customHeight="1">
      <c r="A2099" s="59"/>
      <c r="B2099" s="59"/>
      <c r="C2099" s="75"/>
      <c r="D2099" s="239"/>
      <c r="E2099" s="175"/>
      <c r="F2099" s="175"/>
      <c r="G2099" s="175"/>
      <c r="H2099" s="192"/>
      <c r="I2099" s="174"/>
      <c r="J2099" s="174"/>
      <c r="K2099" s="174"/>
      <c r="L2099" s="174"/>
      <c r="M2099" s="174"/>
      <c r="N2099" s="174"/>
      <c r="O2099" s="174"/>
      <c r="P2099" s="174"/>
      <c r="Q2099" s="108"/>
      <c r="R2099" s="82"/>
      <c r="S2099" s="82"/>
      <c r="T2099" s="82"/>
      <c r="U2099" s="82"/>
      <c r="V2099" s="82"/>
      <c r="W2099" s="82"/>
      <c r="X2099" s="82"/>
      <c r="Y2099" s="82"/>
      <c r="Z2099" s="82"/>
      <c r="AA2099" s="82"/>
      <c r="AB2099" s="82"/>
      <c r="AC2099" s="82"/>
      <c r="AD2099" s="82"/>
      <c r="AE2099" s="82"/>
      <c r="AF2099" s="82"/>
      <c r="AG2099" s="82"/>
      <c r="AH2099" s="82"/>
    </row>
    <row r="2100" spans="1:34" s="148" customFormat="1" ht="30" customHeight="1">
      <c r="A2100" s="59"/>
      <c r="B2100" s="59"/>
      <c r="C2100" s="75"/>
      <c r="D2100" s="239"/>
      <c r="E2100" s="175"/>
      <c r="F2100" s="175"/>
      <c r="G2100" s="175"/>
      <c r="H2100" s="192"/>
      <c r="I2100" s="174"/>
      <c r="J2100" s="174"/>
      <c r="K2100" s="174"/>
      <c r="L2100" s="174"/>
      <c r="M2100" s="174"/>
      <c r="N2100" s="174"/>
      <c r="O2100" s="174"/>
      <c r="P2100" s="174"/>
      <c r="Q2100" s="108"/>
      <c r="R2100" s="82"/>
      <c r="S2100" s="82"/>
      <c r="T2100" s="82"/>
      <c r="U2100" s="82"/>
      <c r="V2100" s="82"/>
      <c r="W2100" s="82"/>
      <c r="X2100" s="82"/>
      <c r="Y2100" s="82"/>
      <c r="Z2100" s="82"/>
      <c r="AA2100" s="82"/>
      <c r="AB2100" s="82"/>
      <c r="AC2100" s="82"/>
      <c r="AD2100" s="82"/>
      <c r="AE2100" s="82"/>
      <c r="AF2100" s="82"/>
      <c r="AG2100" s="82"/>
      <c r="AH2100" s="82"/>
    </row>
    <row r="2101" spans="1:34" s="148" customFormat="1" ht="30" customHeight="1">
      <c r="A2101" s="59"/>
      <c r="B2101" s="59"/>
      <c r="C2101" s="75"/>
      <c r="D2101" s="239"/>
      <c r="E2101" s="175"/>
      <c r="F2101" s="175"/>
      <c r="G2101" s="175"/>
      <c r="H2101" s="192"/>
      <c r="I2101" s="174"/>
      <c r="J2101" s="174"/>
      <c r="K2101" s="174"/>
      <c r="L2101" s="174"/>
      <c r="M2101" s="174"/>
      <c r="N2101" s="174"/>
      <c r="O2101" s="174"/>
      <c r="P2101" s="174"/>
      <c r="Q2101" s="108"/>
      <c r="R2101" s="82"/>
      <c r="S2101" s="82"/>
      <c r="T2101" s="82"/>
      <c r="U2101" s="82"/>
      <c r="V2101" s="82"/>
      <c r="W2101" s="82"/>
      <c r="X2101" s="82"/>
      <c r="Y2101" s="82"/>
      <c r="Z2101" s="82"/>
      <c r="AA2101" s="82"/>
      <c r="AB2101" s="82"/>
      <c r="AC2101" s="82"/>
      <c r="AD2101" s="82"/>
      <c r="AE2101" s="82"/>
      <c r="AF2101" s="82"/>
      <c r="AG2101" s="82"/>
      <c r="AH2101" s="82"/>
    </row>
    <row r="2102" spans="1:34" s="148" customFormat="1" ht="30" customHeight="1">
      <c r="A2102" s="59"/>
      <c r="B2102" s="59"/>
      <c r="C2102" s="75"/>
      <c r="D2102" s="239"/>
      <c r="E2102" s="175"/>
      <c r="F2102" s="175"/>
      <c r="G2102" s="175"/>
      <c r="H2102" s="192"/>
      <c r="I2102" s="174"/>
      <c r="J2102" s="174"/>
      <c r="K2102" s="174"/>
      <c r="L2102" s="174"/>
      <c r="M2102" s="174"/>
      <c r="N2102" s="174"/>
      <c r="O2102" s="174"/>
      <c r="P2102" s="174"/>
      <c r="Q2102" s="108"/>
      <c r="R2102" s="82"/>
      <c r="S2102" s="82"/>
      <c r="T2102" s="82"/>
      <c r="U2102" s="82"/>
      <c r="V2102" s="82"/>
      <c r="W2102" s="82"/>
      <c r="X2102" s="82"/>
      <c r="Y2102" s="82"/>
      <c r="Z2102" s="82"/>
      <c r="AA2102" s="82"/>
      <c r="AB2102" s="82"/>
      <c r="AC2102" s="82"/>
      <c r="AD2102" s="82"/>
      <c r="AE2102" s="82"/>
      <c r="AF2102" s="82"/>
      <c r="AG2102" s="82"/>
      <c r="AH2102" s="82"/>
    </row>
    <row r="2103" spans="1:34" s="148" customFormat="1" ht="57" customHeight="1">
      <c r="A2103" s="59"/>
      <c r="B2103" s="59"/>
      <c r="C2103" s="75"/>
      <c r="D2103" s="239"/>
      <c r="E2103" s="175"/>
      <c r="F2103" s="175"/>
      <c r="G2103" s="175"/>
      <c r="H2103" s="192"/>
      <c r="I2103" s="174"/>
      <c r="J2103" s="174"/>
      <c r="K2103" s="174"/>
      <c r="L2103" s="174"/>
      <c r="M2103" s="174"/>
      <c r="N2103" s="174"/>
      <c r="O2103" s="174"/>
      <c r="P2103" s="174"/>
      <c r="Q2103" s="108"/>
      <c r="R2103" s="82"/>
      <c r="S2103" s="82"/>
      <c r="T2103" s="82"/>
      <c r="U2103" s="82"/>
      <c r="V2103" s="82"/>
      <c r="W2103" s="82"/>
      <c r="X2103" s="82"/>
      <c r="Y2103" s="82"/>
      <c r="Z2103" s="82"/>
      <c r="AA2103" s="82"/>
      <c r="AB2103" s="82"/>
      <c r="AC2103" s="82"/>
      <c r="AD2103" s="82"/>
      <c r="AE2103" s="82"/>
      <c r="AF2103" s="82"/>
      <c r="AG2103" s="82"/>
      <c r="AH2103" s="82"/>
    </row>
    <row r="2104" spans="1:34" s="148" customFormat="1" ht="30" customHeight="1">
      <c r="A2104" s="59"/>
      <c r="B2104" s="59"/>
      <c r="C2104" s="75"/>
      <c r="D2104" s="239"/>
      <c r="E2104" s="175"/>
      <c r="F2104" s="175"/>
      <c r="G2104" s="175"/>
      <c r="H2104" s="192"/>
      <c r="I2104" s="174"/>
      <c r="J2104" s="174"/>
      <c r="K2104" s="174"/>
      <c r="L2104" s="174"/>
      <c r="M2104" s="174"/>
      <c r="N2104" s="174"/>
      <c r="O2104" s="174"/>
      <c r="P2104" s="174"/>
      <c r="Q2104" s="108"/>
      <c r="R2104" s="82"/>
      <c r="S2104" s="82"/>
      <c r="T2104" s="82"/>
      <c r="U2104" s="82"/>
      <c r="V2104" s="82"/>
      <c r="W2104" s="82"/>
      <c r="X2104" s="82"/>
      <c r="Y2104" s="82"/>
      <c r="Z2104" s="82"/>
      <c r="AA2104" s="82"/>
      <c r="AB2104" s="82"/>
      <c r="AC2104" s="82"/>
      <c r="AD2104" s="82"/>
      <c r="AE2104" s="82"/>
      <c r="AF2104" s="82"/>
      <c r="AG2104" s="82"/>
      <c r="AH2104" s="82"/>
    </row>
    <row r="2105" spans="1:34" s="148" customFormat="1" ht="30" customHeight="1">
      <c r="A2105" s="59"/>
      <c r="B2105" s="59"/>
      <c r="C2105" s="75"/>
      <c r="D2105" s="239"/>
      <c r="E2105" s="175"/>
      <c r="F2105" s="175"/>
      <c r="G2105" s="175"/>
      <c r="H2105" s="192"/>
      <c r="I2105" s="174"/>
      <c r="J2105" s="174"/>
      <c r="K2105" s="174"/>
      <c r="L2105" s="174"/>
      <c r="M2105" s="174"/>
      <c r="N2105" s="174"/>
      <c r="O2105" s="174"/>
      <c r="P2105" s="174"/>
      <c r="Q2105" s="108"/>
      <c r="R2105" s="82"/>
      <c r="S2105" s="82"/>
      <c r="T2105" s="82"/>
      <c r="U2105" s="82"/>
      <c r="V2105" s="82"/>
      <c r="W2105" s="82"/>
      <c r="X2105" s="82"/>
      <c r="Y2105" s="82"/>
      <c r="Z2105" s="82"/>
      <c r="AA2105" s="82"/>
      <c r="AB2105" s="82"/>
      <c r="AC2105" s="82"/>
      <c r="AD2105" s="82"/>
      <c r="AE2105" s="82"/>
      <c r="AF2105" s="82"/>
      <c r="AG2105" s="82"/>
      <c r="AH2105" s="82"/>
    </row>
    <row r="2106" spans="1:34" s="148" customFormat="1" ht="30" customHeight="1">
      <c r="A2106" s="59"/>
      <c r="B2106" s="59"/>
      <c r="C2106" s="75"/>
      <c r="D2106" s="239"/>
      <c r="E2106" s="175"/>
      <c r="F2106" s="175"/>
      <c r="G2106" s="175"/>
      <c r="H2106" s="192"/>
      <c r="I2106" s="174"/>
      <c r="J2106" s="174"/>
      <c r="K2106" s="174"/>
      <c r="L2106" s="174"/>
      <c r="M2106" s="174"/>
      <c r="N2106" s="174"/>
      <c r="O2106" s="174"/>
      <c r="P2106" s="174"/>
      <c r="Q2106" s="108"/>
      <c r="R2106" s="82"/>
      <c r="S2106" s="82"/>
      <c r="T2106" s="82"/>
      <c r="U2106" s="82"/>
      <c r="V2106" s="82"/>
      <c r="W2106" s="82"/>
      <c r="X2106" s="82"/>
      <c r="Y2106" s="82"/>
      <c r="Z2106" s="82"/>
      <c r="AA2106" s="82"/>
      <c r="AB2106" s="82"/>
      <c r="AC2106" s="82"/>
      <c r="AD2106" s="82"/>
      <c r="AE2106" s="82"/>
      <c r="AF2106" s="82"/>
      <c r="AG2106" s="82"/>
      <c r="AH2106" s="82"/>
    </row>
    <row r="2107" spans="1:34" s="148" customFormat="1" ht="30" customHeight="1">
      <c r="A2107" s="59"/>
      <c r="B2107" s="59"/>
      <c r="C2107" s="75"/>
      <c r="D2107" s="239"/>
      <c r="E2107" s="175"/>
      <c r="F2107" s="175"/>
      <c r="G2107" s="175"/>
      <c r="H2107" s="192"/>
      <c r="I2107" s="174"/>
      <c r="J2107" s="174"/>
      <c r="K2107" s="174"/>
      <c r="L2107" s="174"/>
      <c r="M2107" s="174"/>
      <c r="N2107" s="174"/>
      <c r="O2107" s="174"/>
      <c r="P2107" s="174"/>
      <c r="Q2107" s="108"/>
      <c r="R2107" s="82"/>
      <c r="S2107" s="82"/>
      <c r="T2107" s="82"/>
      <c r="U2107" s="82"/>
      <c r="V2107" s="82"/>
      <c r="W2107" s="82"/>
      <c r="X2107" s="82"/>
      <c r="Y2107" s="82"/>
      <c r="Z2107" s="82"/>
      <c r="AA2107" s="82"/>
      <c r="AB2107" s="82"/>
      <c r="AC2107" s="82"/>
      <c r="AD2107" s="82"/>
      <c r="AE2107" s="82"/>
      <c r="AF2107" s="82"/>
      <c r="AG2107" s="82"/>
      <c r="AH2107" s="82"/>
    </row>
    <row r="2108" spans="1:34" s="148" customFormat="1" ht="30" customHeight="1">
      <c r="A2108" s="59"/>
      <c r="B2108" s="59"/>
      <c r="C2108" s="75"/>
      <c r="D2108" s="239"/>
      <c r="E2108" s="175"/>
      <c r="F2108" s="175"/>
      <c r="G2108" s="175"/>
      <c r="H2108" s="192"/>
      <c r="I2108" s="174"/>
      <c r="J2108" s="174"/>
      <c r="K2108" s="174"/>
      <c r="L2108" s="174"/>
      <c r="M2108" s="174"/>
      <c r="N2108" s="174"/>
      <c r="O2108" s="174"/>
      <c r="P2108" s="174"/>
      <c r="Q2108" s="108"/>
      <c r="R2108" s="82"/>
      <c r="S2108" s="82"/>
      <c r="T2108" s="82"/>
      <c r="U2108" s="82"/>
      <c r="V2108" s="82"/>
      <c r="W2108" s="82"/>
      <c r="X2108" s="82"/>
      <c r="Y2108" s="82"/>
      <c r="Z2108" s="82"/>
      <c r="AA2108" s="82"/>
      <c r="AB2108" s="82"/>
      <c r="AC2108" s="82"/>
      <c r="AD2108" s="82"/>
      <c r="AE2108" s="82"/>
      <c r="AF2108" s="82"/>
      <c r="AG2108" s="82"/>
      <c r="AH2108" s="82"/>
    </row>
    <row r="2109" spans="1:34" s="148" customFormat="1" ht="30" customHeight="1">
      <c r="A2109" s="59"/>
      <c r="B2109" s="59"/>
      <c r="C2109" s="75"/>
      <c r="D2109" s="239"/>
      <c r="E2109" s="175"/>
      <c r="F2109" s="175"/>
      <c r="G2109" s="175"/>
      <c r="H2109" s="192"/>
      <c r="I2109" s="174"/>
      <c r="J2109" s="174"/>
      <c r="K2109" s="174"/>
      <c r="L2109" s="174"/>
      <c r="M2109" s="174"/>
      <c r="N2109" s="174"/>
      <c r="O2109" s="174"/>
      <c r="P2109" s="174"/>
      <c r="Q2109" s="108"/>
      <c r="R2109" s="82"/>
      <c r="S2109" s="82"/>
      <c r="T2109" s="82"/>
      <c r="U2109" s="82"/>
      <c r="V2109" s="82"/>
      <c r="W2109" s="82"/>
      <c r="X2109" s="82"/>
      <c r="Y2109" s="82"/>
      <c r="Z2109" s="82"/>
      <c r="AA2109" s="82"/>
      <c r="AB2109" s="82"/>
      <c r="AC2109" s="82"/>
      <c r="AD2109" s="82"/>
      <c r="AE2109" s="82"/>
      <c r="AF2109" s="82"/>
      <c r="AG2109" s="82"/>
      <c r="AH2109" s="82"/>
    </row>
    <row r="2110" spans="1:34" s="148" customFormat="1" ht="30" customHeight="1">
      <c r="A2110" s="59"/>
      <c r="B2110" s="59"/>
      <c r="C2110" s="75"/>
      <c r="D2110" s="239"/>
      <c r="E2110" s="175"/>
      <c r="F2110" s="175"/>
      <c r="G2110" s="175"/>
      <c r="H2110" s="192"/>
      <c r="I2110" s="174"/>
      <c r="J2110" s="174"/>
      <c r="K2110" s="174"/>
      <c r="L2110" s="174"/>
      <c r="M2110" s="174"/>
      <c r="N2110" s="174"/>
      <c r="O2110" s="174"/>
      <c r="P2110" s="174"/>
      <c r="Q2110" s="108"/>
      <c r="R2110" s="82"/>
      <c r="S2110" s="82"/>
      <c r="T2110" s="82"/>
      <c r="U2110" s="82"/>
      <c r="V2110" s="82"/>
      <c r="W2110" s="82"/>
      <c r="X2110" s="82"/>
      <c r="Y2110" s="82"/>
      <c r="Z2110" s="82"/>
      <c r="AA2110" s="82"/>
      <c r="AB2110" s="82"/>
      <c r="AC2110" s="82"/>
      <c r="AD2110" s="82"/>
      <c r="AE2110" s="82"/>
      <c r="AF2110" s="82"/>
      <c r="AG2110" s="82"/>
      <c r="AH2110" s="82"/>
    </row>
    <row r="2111" spans="1:34" s="148" customFormat="1" ht="30" customHeight="1">
      <c r="A2111" s="59"/>
      <c r="B2111" s="59"/>
      <c r="C2111" s="75"/>
      <c r="D2111" s="239"/>
      <c r="E2111" s="175"/>
      <c r="F2111" s="175"/>
      <c r="G2111" s="175"/>
      <c r="H2111" s="192"/>
      <c r="I2111" s="174"/>
      <c r="J2111" s="174"/>
      <c r="K2111" s="174"/>
      <c r="L2111" s="174"/>
      <c r="M2111" s="174"/>
      <c r="N2111" s="174"/>
      <c r="O2111" s="174"/>
      <c r="P2111" s="174"/>
      <c r="Q2111" s="108"/>
      <c r="R2111" s="82"/>
      <c r="S2111" s="82"/>
      <c r="T2111" s="82"/>
      <c r="U2111" s="82"/>
      <c r="V2111" s="82"/>
      <c r="W2111" s="82"/>
      <c r="X2111" s="82"/>
      <c r="Y2111" s="82"/>
      <c r="Z2111" s="82"/>
      <c r="AA2111" s="82"/>
      <c r="AB2111" s="82"/>
      <c r="AC2111" s="82"/>
      <c r="AD2111" s="82"/>
      <c r="AE2111" s="82"/>
      <c r="AF2111" s="82"/>
      <c r="AG2111" s="82"/>
      <c r="AH2111" s="82"/>
    </row>
    <row r="2112" spans="1:34" s="148" customFormat="1" ht="30" customHeight="1">
      <c r="A2112" s="59"/>
      <c r="B2112" s="59"/>
      <c r="C2112" s="75"/>
      <c r="D2112" s="239"/>
      <c r="E2112" s="175"/>
      <c r="F2112" s="175"/>
      <c r="G2112" s="175"/>
      <c r="H2112" s="192"/>
      <c r="I2112" s="174"/>
      <c r="J2112" s="174"/>
      <c r="K2112" s="174"/>
      <c r="L2112" s="174"/>
      <c r="M2112" s="174"/>
      <c r="N2112" s="174"/>
      <c r="O2112" s="174"/>
      <c r="P2112" s="174"/>
      <c r="Q2112" s="108"/>
      <c r="R2112" s="82"/>
      <c r="S2112" s="82"/>
      <c r="T2112" s="82"/>
      <c r="U2112" s="82"/>
      <c r="V2112" s="82"/>
      <c r="W2112" s="82"/>
      <c r="X2112" s="82"/>
      <c r="Y2112" s="82"/>
      <c r="Z2112" s="82"/>
      <c r="AA2112" s="82"/>
      <c r="AB2112" s="82"/>
      <c r="AC2112" s="82"/>
      <c r="AD2112" s="82"/>
      <c r="AE2112" s="82"/>
      <c r="AF2112" s="82"/>
      <c r="AG2112" s="82"/>
      <c r="AH2112" s="82"/>
    </row>
    <row r="2113" spans="1:34" s="148" customFormat="1" ht="30" customHeight="1">
      <c r="A2113" s="59"/>
      <c r="B2113" s="59"/>
      <c r="C2113" s="75"/>
      <c r="D2113" s="239"/>
      <c r="E2113" s="175"/>
      <c r="F2113" s="175"/>
      <c r="G2113" s="175"/>
      <c r="H2113" s="192"/>
      <c r="I2113" s="174"/>
      <c r="J2113" s="174"/>
      <c r="K2113" s="174"/>
      <c r="L2113" s="174"/>
      <c r="M2113" s="174"/>
      <c r="N2113" s="174"/>
      <c r="O2113" s="174"/>
      <c r="P2113" s="174"/>
      <c r="Q2113" s="108"/>
      <c r="R2113" s="82"/>
      <c r="S2113" s="82"/>
      <c r="T2113" s="82"/>
      <c r="U2113" s="82"/>
      <c r="V2113" s="82"/>
      <c r="W2113" s="82"/>
      <c r="X2113" s="82"/>
      <c r="Y2113" s="82"/>
      <c r="Z2113" s="82"/>
      <c r="AA2113" s="82"/>
      <c r="AB2113" s="82"/>
      <c r="AC2113" s="82"/>
      <c r="AD2113" s="82"/>
      <c r="AE2113" s="82"/>
      <c r="AF2113" s="82"/>
      <c r="AG2113" s="82"/>
      <c r="AH2113" s="82"/>
    </row>
    <row r="2114" spans="1:34" s="148" customFormat="1" ht="30" customHeight="1">
      <c r="A2114" s="59"/>
      <c r="B2114" s="59"/>
      <c r="C2114" s="75"/>
      <c r="D2114" s="239"/>
      <c r="E2114" s="175"/>
      <c r="F2114" s="175"/>
      <c r="G2114" s="175"/>
      <c r="H2114" s="192"/>
      <c r="I2114" s="174"/>
      <c r="J2114" s="174"/>
      <c r="K2114" s="174"/>
      <c r="L2114" s="174"/>
      <c r="M2114" s="174"/>
      <c r="N2114" s="174"/>
      <c r="O2114" s="174"/>
      <c r="P2114" s="174"/>
      <c r="Q2114" s="108"/>
      <c r="R2114" s="82"/>
      <c r="S2114" s="82"/>
      <c r="T2114" s="82"/>
      <c r="U2114" s="82"/>
      <c r="V2114" s="82"/>
      <c r="W2114" s="82"/>
      <c r="X2114" s="82"/>
      <c r="Y2114" s="82"/>
      <c r="Z2114" s="82"/>
      <c r="AA2114" s="82"/>
      <c r="AB2114" s="82"/>
      <c r="AC2114" s="82"/>
      <c r="AD2114" s="82"/>
      <c r="AE2114" s="82"/>
      <c r="AF2114" s="82"/>
      <c r="AG2114" s="82"/>
      <c r="AH2114" s="82"/>
    </row>
    <row r="2115" spans="1:34" s="148" customFormat="1" ht="30" customHeight="1">
      <c r="A2115" s="59"/>
      <c r="B2115" s="59"/>
      <c r="C2115" s="75"/>
      <c r="D2115" s="239"/>
      <c r="E2115" s="175"/>
      <c r="F2115" s="175"/>
      <c r="G2115" s="175"/>
      <c r="H2115" s="192"/>
      <c r="I2115" s="174"/>
      <c r="J2115" s="174"/>
      <c r="K2115" s="174"/>
      <c r="L2115" s="174"/>
      <c r="M2115" s="174"/>
      <c r="N2115" s="174"/>
      <c r="O2115" s="174"/>
      <c r="P2115" s="174"/>
      <c r="Q2115" s="108"/>
      <c r="R2115" s="82"/>
      <c r="S2115" s="82"/>
      <c r="T2115" s="82"/>
      <c r="U2115" s="82"/>
      <c r="V2115" s="82"/>
      <c r="W2115" s="82"/>
      <c r="X2115" s="82"/>
      <c r="Y2115" s="82"/>
      <c r="Z2115" s="82"/>
      <c r="AA2115" s="82"/>
      <c r="AB2115" s="82"/>
      <c r="AC2115" s="82"/>
      <c r="AD2115" s="82"/>
      <c r="AE2115" s="82"/>
      <c r="AF2115" s="82"/>
      <c r="AG2115" s="82"/>
      <c r="AH2115" s="82"/>
    </row>
    <row r="2116" spans="1:34" s="148" customFormat="1" ht="30" customHeight="1">
      <c r="A2116" s="59"/>
      <c r="B2116" s="59"/>
      <c r="C2116" s="75"/>
      <c r="D2116" s="239"/>
      <c r="E2116" s="175"/>
      <c r="F2116" s="175"/>
      <c r="G2116" s="175"/>
      <c r="H2116" s="192"/>
      <c r="I2116" s="174"/>
      <c r="J2116" s="174"/>
      <c r="K2116" s="174"/>
      <c r="L2116" s="174"/>
      <c r="M2116" s="174"/>
      <c r="N2116" s="174"/>
      <c r="O2116" s="174"/>
      <c r="P2116" s="174"/>
      <c r="Q2116" s="108"/>
      <c r="R2116" s="82"/>
      <c r="S2116" s="82"/>
      <c r="T2116" s="82"/>
      <c r="U2116" s="82"/>
      <c r="V2116" s="82"/>
      <c r="W2116" s="82"/>
      <c r="X2116" s="82"/>
      <c r="Y2116" s="82"/>
      <c r="Z2116" s="82"/>
      <c r="AA2116" s="82"/>
      <c r="AB2116" s="82"/>
      <c r="AC2116" s="82"/>
      <c r="AD2116" s="82"/>
      <c r="AE2116" s="82"/>
      <c r="AF2116" s="82"/>
      <c r="AG2116" s="82"/>
      <c r="AH2116" s="82"/>
    </row>
    <row r="2117" spans="1:34" s="148" customFormat="1" ht="30" customHeight="1">
      <c r="A2117" s="59"/>
      <c r="B2117" s="59"/>
      <c r="C2117" s="75"/>
      <c r="D2117" s="239"/>
      <c r="E2117" s="175"/>
      <c r="F2117" s="175"/>
      <c r="G2117" s="175"/>
      <c r="H2117" s="192"/>
      <c r="I2117" s="174"/>
      <c r="J2117" s="174"/>
      <c r="K2117" s="174"/>
      <c r="L2117" s="174"/>
      <c r="M2117" s="174"/>
      <c r="N2117" s="174"/>
      <c r="O2117" s="174"/>
      <c r="P2117" s="174"/>
      <c r="Q2117" s="108"/>
      <c r="R2117" s="82"/>
      <c r="S2117" s="82"/>
      <c r="T2117" s="82"/>
      <c r="U2117" s="82"/>
      <c r="V2117" s="82"/>
      <c r="W2117" s="82"/>
      <c r="X2117" s="82"/>
      <c r="Y2117" s="82"/>
      <c r="Z2117" s="82"/>
      <c r="AA2117" s="82"/>
      <c r="AB2117" s="82"/>
      <c r="AC2117" s="82"/>
      <c r="AD2117" s="82"/>
      <c r="AE2117" s="82"/>
      <c r="AF2117" s="82"/>
      <c r="AG2117" s="82"/>
      <c r="AH2117" s="82"/>
    </row>
    <row r="2118" spans="1:34" s="148" customFormat="1" ht="30" customHeight="1">
      <c r="A2118" s="59"/>
      <c r="B2118" s="59"/>
      <c r="C2118" s="75"/>
      <c r="D2118" s="239"/>
      <c r="E2118" s="175"/>
      <c r="F2118" s="175"/>
      <c r="G2118" s="175"/>
      <c r="H2118" s="192"/>
      <c r="I2118" s="174"/>
      <c r="J2118" s="174"/>
      <c r="K2118" s="174"/>
      <c r="L2118" s="174"/>
      <c r="M2118" s="174"/>
      <c r="N2118" s="174"/>
      <c r="O2118" s="174"/>
      <c r="P2118" s="174"/>
      <c r="Q2118" s="108"/>
      <c r="R2118" s="82"/>
      <c r="S2118" s="82"/>
      <c r="T2118" s="82"/>
      <c r="U2118" s="82"/>
      <c r="V2118" s="82"/>
      <c r="W2118" s="82"/>
      <c r="X2118" s="82"/>
      <c r="Y2118" s="82"/>
      <c r="Z2118" s="82"/>
      <c r="AA2118" s="82"/>
      <c r="AB2118" s="82"/>
      <c r="AC2118" s="82"/>
      <c r="AD2118" s="82"/>
      <c r="AE2118" s="82"/>
      <c r="AF2118" s="82"/>
      <c r="AG2118" s="82"/>
      <c r="AH2118" s="82"/>
    </row>
    <row r="2119" spans="1:34" s="148" customFormat="1" ht="30" customHeight="1">
      <c r="A2119" s="59"/>
      <c r="B2119" s="59"/>
      <c r="C2119" s="75"/>
      <c r="D2119" s="239"/>
      <c r="E2119" s="175"/>
      <c r="F2119" s="175"/>
      <c r="G2119" s="175"/>
      <c r="H2119" s="192"/>
      <c r="I2119" s="174"/>
      <c r="J2119" s="174"/>
      <c r="K2119" s="174"/>
      <c r="L2119" s="174"/>
      <c r="M2119" s="174"/>
      <c r="N2119" s="174"/>
      <c r="O2119" s="174"/>
      <c r="P2119" s="174"/>
      <c r="Q2119" s="108"/>
      <c r="R2119" s="82"/>
      <c r="S2119" s="82"/>
      <c r="T2119" s="82"/>
      <c r="U2119" s="82"/>
      <c r="V2119" s="82"/>
      <c r="W2119" s="82"/>
      <c r="X2119" s="82"/>
      <c r="Y2119" s="82"/>
      <c r="Z2119" s="82"/>
      <c r="AA2119" s="82"/>
      <c r="AB2119" s="82"/>
      <c r="AC2119" s="82"/>
      <c r="AD2119" s="82"/>
      <c r="AE2119" s="82"/>
      <c r="AF2119" s="82"/>
      <c r="AG2119" s="82"/>
      <c r="AH2119" s="82"/>
    </row>
    <row r="2120" spans="1:34" s="148" customFormat="1" ht="30" customHeight="1">
      <c r="A2120" s="59"/>
      <c r="B2120" s="59"/>
      <c r="C2120" s="75"/>
      <c r="D2120" s="239"/>
      <c r="E2120" s="175"/>
      <c r="F2120" s="175"/>
      <c r="G2120" s="175"/>
      <c r="H2120" s="192"/>
      <c r="I2120" s="174"/>
      <c r="J2120" s="174"/>
      <c r="K2120" s="174"/>
      <c r="L2120" s="174"/>
      <c r="M2120" s="174"/>
      <c r="N2120" s="174"/>
      <c r="O2120" s="174"/>
      <c r="P2120" s="174"/>
      <c r="Q2120" s="108"/>
      <c r="R2120" s="82"/>
      <c r="S2120" s="82"/>
      <c r="T2120" s="82"/>
      <c r="U2120" s="82"/>
      <c r="V2120" s="82"/>
      <c r="W2120" s="82"/>
      <c r="X2120" s="82"/>
      <c r="Y2120" s="82"/>
      <c r="Z2120" s="82"/>
      <c r="AA2120" s="82"/>
      <c r="AB2120" s="82"/>
      <c r="AC2120" s="82"/>
      <c r="AD2120" s="82"/>
      <c r="AE2120" s="82"/>
      <c r="AF2120" s="82"/>
      <c r="AG2120" s="82"/>
      <c r="AH2120" s="82"/>
    </row>
    <row r="2121" spans="1:34" s="148" customFormat="1" ht="30" customHeight="1">
      <c r="A2121" s="59"/>
      <c r="B2121" s="59"/>
      <c r="C2121" s="75"/>
      <c r="D2121" s="239"/>
      <c r="E2121" s="175"/>
      <c r="F2121" s="175"/>
      <c r="G2121" s="175"/>
      <c r="H2121" s="192"/>
      <c r="I2121" s="174"/>
      <c r="J2121" s="174"/>
      <c r="K2121" s="174"/>
      <c r="L2121" s="174"/>
      <c r="M2121" s="174"/>
      <c r="N2121" s="174"/>
      <c r="O2121" s="174"/>
      <c r="P2121" s="174"/>
      <c r="Q2121" s="108"/>
      <c r="R2121" s="82"/>
      <c r="S2121" s="82"/>
      <c r="T2121" s="82"/>
      <c r="U2121" s="82"/>
      <c r="V2121" s="82"/>
      <c r="W2121" s="82"/>
      <c r="X2121" s="82"/>
      <c r="Y2121" s="82"/>
      <c r="Z2121" s="82"/>
      <c r="AA2121" s="82"/>
      <c r="AB2121" s="82"/>
      <c r="AC2121" s="82"/>
      <c r="AD2121" s="82"/>
      <c r="AE2121" s="82"/>
      <c r="AF2121" s="82"/>
      <c r="AG2121" s="82"/>
      <c r="AH2121" s="82"/>
    </row>
    <row r="2122" spans="1:34" s="148" customFormat="1" ht="30" customHeight="1">
      <c r="A2122" s="59"/>
      <c r="B2122" s="59"/>
      <c r="C2122" s="75"/>
      <c r="D2122" s="239"/>
      <c r="E2122" s="175"/>
      <c r="F2122" s="175"/>
      <c r="G2122" s="175"/>
      <c r="H2122" s="192"/>
      <c r="I2122" s="174"/>
      <c r="J2122" s="174"/>
      <c r="K2122" s="174"/>
      <c r="L2122" s="174"/>
      <c r="M2122" s="174"/>
      <c r="N2122" s="174"/>
      <c r="O2122" s="174"/>
      <c r="P2122" s="174"/>
      <c r="Q2122" s="108"/>
      <c r="R2122" s="82"/>
      <c r="S2122" s="82"/>
      <c r="T2122" s="82"/>
      <c r="U2122" s="82"/>
      <c r="V2122" s="82"/>
      <c r="W2122" s="82"/>
      <c r="X2122" s="82"/>
      <c r="Y2122" s="82"/>
      <c r="Z2122" s="82"/>
      <c r="AA2122" s="82"/>
      <c r="AB2122" s="82"/>
      <c r="AC2122" s="82"/>
      <c r="AD2122" s="82"/>
      <c r="AE2122" s="82"/>
      <c r="AF2122" s="82"/>
      <c r="AG2122" s="82"/>
      <c r="AH2122" s="82"/>
    </row>
    <row r="2123" spans="1:34" s="148" customFormat="1" ht="30" customHeight="1">
      <c r="A2123" s="59"/>
      <c r="B2123" s="59"/>
      <c r="C2123" s="75"/>
      <c r="D2123" s="239"/>
      <c r="E2123" s="175"/>
      <c r="F2123" s="175"/>
      <c r="G2123" s="175"/>
      <c r="H2123" s="192"/>
      <c r="I2123" s="174"/>
      <c r="J2123" s="174"/>
      <c r="K2123" s="174"/>
      <c r="L2123" s="174"/>
      <c r="M2123" s="174"/>
      <c r="N2123" s="174"/>
      <c r="O2123" s="174"/>
      <c r="P2123" s="174"/>
      <c r="Q2123" s="108"/>
      <c r="R2123" s="82"/>
      <c r="S2123" s="82"/>
      <c r="T2123" s="82"/>
      <c r="U2123" s="82"/>
      <c r="V2123" s="82"/>
      <c r="W2123" s="82"/>
      <c r="X2123" s="82"/>
      <c r="Y2123" s="82"/>
      <c r="Z2123" s="82"/>
      <c r="AA2123" s="82"/>
      <c r="AB2123" s="82"/>
      <c r="AC2123" s="82"/>
      <c r="AD2123" s="82"/>
      <c r="AE2123" s="82"/>
      <c r="AF2123" s="82"/>
      <c r="AG2123" s="82"/>
      <c r="AH2123" s="82"/>
    </row>
    <row r="2124" spans="1:34" s="148" customFormat="1" ht="30" customHeight="1">
      <c r="A2124" s="59"/>
      <c r="B2124" s="59"/>
      <c r="C2124" s="75"/>
      <c r="D2124" s="239"/>
      <c r="E2124" s="175"/>
      <c r="F2124" s="175"/>
      <c r="G2124" s="175"/>
      <c r="H2124" s="192"/>
      <c r="I2124" s="174"/>
      <c r="J2124" s="174"/>
      <c r="K2124" s="174"/>
      <c r="L2124" s="174"/>
      <c r="M2124" s="174"/>
      <c r="N2124" s="174"/>
      <c r="O2124" s="174"/>
      <c r="P2124" s="174"/>
      <c r="Q2124" s="108"/>
      <c r="R2124" s="82"/>
      <c r="S2124" s="82"/>
      <c r="T2124" s="82"/>
      <c r="U2124" s="82"/>
      <c r="V2124" s="82"/>
      <c r="W2124" s="82"/>
      <c r="X2124" s="82"/>
      <c r="Y2124" s="82"/>
      <c r="Z2124" s="82"/>
      <c r="AA2124" s="82"/>
      <c r="AB2124" s="82"/>
      <c r="AC2124" s="82"/>
      <c r="AD2124" s="82"/>
      <c r="AE2124" s="82"/>
      <c r="AF2124" s="82"/>
      <c r="AG2124" s="82"/>
      <c r="AH2124" s="82"/>
    </row>
    <row r="2125" spans="1:34" s="148" customFormat="1" ht="30" customHeight="1">
      <c r="A2125" s="59"/>
      <c r="B2125" s="59"/>
      <c r="C2125" s="75"/>
      <c r="D2125" s="239"/>
      <c r="E2125" s="175"/>
      <c r="F2125" s="175"/>
      <c r="G2125" s="175"/>
      <c r="H2125" s="192"/>
      <c r="I2125" s="174"/>
      <c r="J2125" s="174"/>
      <c r="K2125" s="174"/>
      <c r="L2125" s="174"/>
      <c r="M2125" s="174"/>
      <c r="N2125" s="174"/>
      <c r="O2125" s="174"/>
      <c r="P2125" s="174"/>
      <c r="Q2125" s="108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2"/>
      <c r="AD2125" s="82"/>
      <c r="AE2125" s="82"/>
      <c r="AF2125" s="82"/>
      <c r="AG2125" s="82"/>
      <c r="AH2125" s="82"/>
    </row>
    <row r="2126" spans="1:34" s="148" customFormat="1" ht="30" customHeight="1">
      <c r="A2126" s="59"/>
      <c r="B2126" s="59"/>
      <c r="C2126" s="75"/>
      <c r="D2126" s="239"/>
      <c r="E2126" s="175"/>
      <c r="F2126" s="175"/>
      <c r="G2126" s="175"/>
      <c r="H2126" s="192"/>
      <c r="I2126" s="174"/>
      <c r="J2126" s="174"/>
      <c r="K2126" s="174"/>
      <c r="L2126" s="174"/>
      <c r="M2126" s="174"/>
      <c r="N2126" s="174"/>
      <c r="O2126" s="174"/>
      <c r="P2126" s="174"/>
      <c r="Q2126" s="108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/>
      <c r="AB2126" s="82"/>
      <c r="AC2126" s="82"/>
      <c r="AD2126" s="82"/>
      <c r="AE2126" s="82"/>
      <c r="AF2126" s="82"/>
      <c r="AG2126" s="82"/>
      <c r="AH2126" s="82"/>
    </row>
    <row r="2127" spans="1:34" s="148" customFormat="1" ht="30" customHeight="1">
      <c r="A2127" s="59"/>
      <c r="B2127" s="59"/>
      <c r="C2127" s="75"/>
      <c r="D2127" s="239"/>
      <c r="E2127" s="175"/>
      <c r="F2127" s="175"/>
      <c r="G2127" s="175"/>
      <c r="H2127" s="192"/>
      <c r="I2127" s="174"/>
      <c r="J2127" s="174"/>
      <c r="K2127" s="174"/>
      <c r="L2127" s="174"/>
      <c r="M2127" s="174"/>
      <c r="N2127" s="174"/>
      <c r="O2127" s="174"/>
      <c r="P2127" s="174"/>
      <c r="Q2127" s="108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/>
      <c r="AB2127" s="82"/>
      <c r="AC2127" s="82"/>
      <c r="AD2127" s="82"/>
      <c r="AE2127" s="82"/>
      <c r="AF2127" s="82"/>
      <c r="AG2127" s="82"/>
      <c r="AH2127" s="82"/>
    </row>
    <row r="2128" spans="1:34" s="148" customFormat="1" ht="30" customHeight="1">
      <c r="A2128" s="59"/>
      <c r="B2128" s="59"/>
      <c r="C2128" s="75"/>
      <c r="D2128" s="239"/>
      <c r="E2128" s="175"/>
      <c r="F2128" s="175"/>
      <c r="G2128" s="175"/>
      <c r="H2128" s="192"/>
      <c r="I2128" s="174"/>
      <c r="J2128" s="174"/>
      <c r="K2128" s="174"/>
      <c r="L2128" s="174"/>
      <c r="M2128" s="174"/>
      <c r="N2128" s="174"/>
      <c r="O2128" s="174"/>
      <c r="P2128" s="174"/>
      <c r="Q2128" s="108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/>
      <c r="AB2128" s="82"/>
      <c r="AC2128" s="82"/>
      <c r="AD2128" s="82"/>
      <c r="AE2128" s="82"/>
      <c r="AF2128" s="82"/>
      <c r="AG2128" s="82"/>
      <c r="AH2128" s="82"/>
    </row>
    <row r="2129" spans="1:34" s="148" customFormat="1" ht="44.25" customHeight="1">
      <c r="A2129" s="59"/>
      <c r="B2129" s="59"/>
      <c r="C2129" s="75"/>
      <c r="D2129" s="239"/>
      <c r="E2129" s="175"/>
      <c r="F2129" s="175"/>
      <c r="G2129" s="175"/>
      <c r="H2129" s="192"/>
      <c r="I2129" s="174"/>
      <c r="J2129" s="174"/>
      <c r="K2129" s="174"/>
      <c r="L2129" s="174"/>
      <c r="M2129" s="174"/>
      <c r="N2129" s="174"/>
      <c r="O2129" s="174"/>
      <c r="P2129" s="174"/>
      <c r="Q2129" s="108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/>
      <c r="AB2129" s="82"/>
      <c r="AC2129" s="82"/>
      <c r="AD2129" s="82"/>
      <c r="AE2129" s="82"/>
      <c r="AF2129" s="82"/>
      <c r="AG2129" s="82"/>
      <c r="AH2129" s="82"/>
    </row>
    <row r="2130" spans="1:34" s="148" customFormat="1" ht="30" customHeight="1">
      <c r="A2130" s="59"/>
      <c r="B2130" s="59"/>
      <c r="C2130" s="75"/>
      <c r="D2130" s="239"/>
      <c r="E2130" s="175"/>
      <c r="F2130" s="175"/>
      <c r="G2130" s="175"/>
      <c r="H2130" s="192"/>
      <c r="I2130" s="174"/>
      <c r="J2130" s="174"/>
      <c r="K2130" s="174"/>
      <c r="L2130" s="174"/>
      <c r="M2130" s="174"/>
      <c r="N2130" s="174"/>
      <c r="O2130" s="174"/>
      <c r="P2130" s="174"/>
      <c r="Q2130" s="108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/>
      <c r="AB2130" s="82"/>
      <c r="AC2130" s="82"/>
      <c r="AD2130" s="82"/>
      <c r="AE2130" s="82"/>
      <c r="AF2130" s="82"/>
      <c r="AG2130" s="82"/>
      <c r="AH2130" s="82"/>
    </row>
    <row r="2131" spans="1:34" s="148" customFormat="1" ht="30" customHeight="1">
      <c r="A2131" s="59"/>
      <c r="B2131" s="59"/>
      <c r="C2131" s="75"/>
      <c r="D2131" s="239"/>
      <c r="E2131" s="175"/>
      <c r="F2131" s="175"/>
      <c r="G2131" s="175"/>
      <c r="H2131" s="192"/>
      <c r="I2131" s="174"/>
      <c r="J2131" s="174"/>
      <c r="K2131" s="174"/>
      <c r="L2131" s="174"/>
      <c r="M2131" s="174"/>
      <c r="N2131" s="174"/>
      <c r="O2131" s="174"/>
      <c r="P2131" s="174"/>
      <c r="Q2131" s="108"/>
      <c r="R2131" s="82"/>
      <c r="S2131" s="82"/>
      <c r="T2131" s="82"/>
      <c r="U2131" s="82"/>
      <c r="V2131" s="82"/>
      <c r="W2131" s="82"/>
      <c r="X2131" s="82"/>
      <c r="Y2131" s="82"/>
      <c r="Z2131" s="82"/>
      <c r="AA2131" s="82"/>
      <c r="AB2131" s="82"/>
      <c r="AC2131" s="82"/>
      <c r="AD2131" s="82"/>
      <c r="AE2131" s="82"/>
      <c r="AF2131" s="82"/>
      <c r="AG2131" s="82"/>
      <c r="AH2131" s="82"/>
    </row>
    <row r="2132" spans="1:34" s="148" customFormat="1" ht="30" customHeight="1">
      <c r="A2132" s="59"/>
      <c r="B2132" s="59"/>
      <c r="C2132" s="75"/>
      <c r="D2132" s="239"/>
      <c r="E2132" s="175"/>
      <c r="F2132" s="175"/>
      <c r="G2132" s="175"/>
      <c r="H2132" s="192"/>
      <c r="I2132" s="174"/>
      <c r="J2132" s="174"/>
      <c r="K2132" s="174"/>
      <c r="L2132" s="174"/>
      <c r="M2132" s="174"/>
      <c r="N2132" s="174"/>
      <c r="O2132" s="174"/>
      <c r="P2132" s="174"/>
      <c r="Q2132" s="108"/>
      <c r="R2132" s="82"/>
      <c r="S2132" s="82"/>
      <c r="T2132" s="82"/>
      <c r="U2132" s="82"/>
      <c r="V2132" s="82"/>
      <c r="W2132" s="82"/>
      <c r="X2132" s="82"/>
      <c r="Y2132" s="82"/>
      <c r="Z2132" s="82"/>
      <c r="AA2132" s="82"/>
      <c r="AB2132" s="82"/>
      <c r="AC2132" s="82"/>
      <c r="AD2132" s="82"/>
      <c r="AE2132" s="82"/>
      <c r="AF2132" s="82"/>
      <c r="AG2132" s="82"/>
      <c r="AH2132" s="82"/>
    </row>
    <row r="2133" spans="1:34" s="148" customFormat="1" ht="30" customHeight="1">
      <c r="A2133" s="59"/>
      <c r="B2133" s="59"/>
      <c r="C2133" s="75"/>
      <c r="D2133" s="239"/>
      <c r="E2133" s="175"/>
      <c r="F2133" s="175"/>
      <c r="G2133" s="175"/>
      <c r="H2133" s="192"/>
      <c r="I2133" s="174"/>
      <c r="J2133" s="174"/>
      <c r="K2133" s="174"/>
      <c r="L2133" s="174"/>
      <c r="M2133" s="174"/>
      <c r="N2133" s="174"/>
      <c r="O2133" s="174"/>
      <c r="P2133" s="174"/>
      <c r="Q2133" s="108"/>
      <c r="R2133" s="82"/>
      <c r="S2133" s="82"/>
      <c r="T2133" s="82"/>
      <c r="U2133" s="82"/>
      <c r="V2133" s="82"/>
      <c r="W2133" s="82"/>
      <c r="X2133" s="82"/>
      <c r="Y2133" s="82"/>
      <c r="Z2133" s="82"/>
      <c r="AA2133" s="82"/>
      <c r="AB2133" s="82"/>
      <c r="AC2133" s="82"/>
      <c r="AD2133" s="82"/>
      <c r="AE2133" s="82"/>
      <c r="AF2133" s="82"/>
      <c r="AG2133" s="82"/>
      <c r="AH2133" s="82"/>
    </row>
    <row r="2134" spans="1:34" s="148" customFormat="1" ht="30" customHeight="1">
      <c r="A2134" s="59"/>
      <c r="B2134" s="59"/>
      <c r="C2134" s="75"/>
      <c r="D2134" s="239"/>
      <c r="E2134" s="175"/>
      <c r="F2134" s="175"/>
      <c r="G2134" s="175"/>
      <c r="H2134" s="192"/>
      <c r="I2134" s="174"/>
      <c r="J2134" s="174"/>
      <c r="K2134" s="174"/>
      <c r="L2134" s="174"/>
      <c r="M2134" s="174"/>
      <c r="N2134" s="174"/>
      <c r="O2134" s="174"/>
      <c r="P2134" s="174"/>
      <c r="Q2134" s="108"/>
      <c r="R2134" s="82"/>
      <c r="S2134" s="82"/>
      <c r="T2134" s="82"/>
      <c r="U2134" s="82"/>
      <c r="V2134" s="82"/>
      <c r="W2134" s="82"/>
      <c r="X2134" s="82"/>
      <c r="Y2134" s="82"/>
      <c r="Z2134" s="82"/>
      <c r="AA2134" s="82"/>
      <c r="AB2134" s="82"/>
      <c r="AC2134" s="82"/>
      <c r="AD2134" s="82"/>
      <c r="AE2134" s="82"/>
      <c r="AF2134" s="82"/>
      <c r="AG2134" s="82"/>
      <c r="AH2134" s="82"/>
    </row>
    <row r="2135" spans="1:34" s="148" customFormat="1" ht="30" customHeight="1">
      <c r="A2135" s="59"/>
      <c r="B2135" s="59"/>
      <c r="C2135" s="75"/>
      <c r="D2135" s="239"/>
      <c r="E2135" s="175"/>
      <c r="F2135" s="175"/>
      <c r="G2135" s="175"/>
      <c r="H2135" s="192"/>
      <c r="I2135" s="174"/>
      <c r="J2135" s="174"/>
      <c r="K2135" s="174"/>
      <c r="L2135" s="174"/>
      <c r="M2135" s="174"/>
      <c r="N2135" s="174"/>
      <c r="O2135" s="174"/>
      <c r="P2135" s="174"/>
      <c r="Q2135" s="108"/>
      <c r="R2135" s="82"/>
      <c r="S2135" s="82"/>
      <c r="T2135" s="82"/>
      <c r="U2135" s="82"/>
      <c r="V2135" s="82"/>
      <c r="W2135" s="82"/>
      <c r="X2135" s="82"/>
      <c r="Y2135" s="82"/>
      <c r="Z2135" s="82"/>
      <c r="AA2135" s="82"/>
      <c r="AB2135" s="82"/>
      <c r="AC2135" s="82"/>
      <c r="AD2135" s="82"/>
      <c r="AE2135" s="82"/>
      <c r="AF2135" s="82"/>
      <c r="AG2135" s="82"/>
      <c r="AH2135" s="82"/>
    </row>
    <row r="2136" spans="1:34" s="148" customFormat="1" ht="30" customHeight="1">
      <c r="A2136" s="59"/>
      <c r="B2136" s="59"/>
      <c r="C2136" s="75"/>
      <c r="D2136" s="239"/>
      <c r="E2136" s="175"/>
      <c r="F2136" s="175"/>
      <c r="G2136" s="175"/>
      <c r="H2136" s="192"/>
      <c r="I2136" s="174"/>
      <c r="J2136" s="174"/>
      <c r="K2136" s="174"/>
      <c r="L2136" s="174"/>
      <c r="M2136" s="174"/>
      <c r="N2136" s="174"/>
      <c r="O2136" s="174"/>
      <c r="P2136" s="174"/>
      <c r="Q2136" s="108"/>
      <c r="R2136" s="82"/>
      <c r="S2136" s="82"/>
      <c r="T2136" s="82"/>
      <c r="U2136" s="82"/>
      <c r="V2136" s="82"/>
      <c r="W2136" s="82"/>
      <c r="X2136" s="82"/>
      <c r="Y2136" s="82"/>
      <c r="Z2136" s="82"/>
      <c r="AA2136" s="82"/>
      <c r="AB2136" s="82"/>
      <c r="AC2136" s="82"/>
      <c r="AD2136" s="82"/>
      <c r="AE2136" s="82"/>
      <c r="AF2136" s="82"/>
      <c r="AG2136" s="82"/>
      <c r="AH2136" s="82"/>
    </row>
    <row r="2137" spans="1:34" s="148" customFormat="1" ht="30" customHeight="1">
      <c r="A2137" s="59"/>
      <c r="B2137" s="59"/>
      <c r="C2137" s="75"/>
      <c r="D2137" s="239"/>
      <c r="E2137" s="175"/>
      <c r="F2137" s="175"/>
      <c r="G2137" s="175"/>
      <c r="H2137" s="192"/>
      <c r="I2137" s="174"/>
      <c r="J2137" s="174"/>
      <c r="K2137" s="174"/>
      <c r="L2137" s="174"/>
      <c r="M2137" s="174"/>
      <c r="N2137" s="174"/>
      <c r="O2137" s="174"/>
      <c r="P2137" s="174"/>
      <c r="Q2137" s="108"/>
      <c r="R2137" s="82"/>
      <c r="S2137" s="82"/>
      <c r="T2137" s="82"/>
      <c r="U2137" s="82"/>
      <c r="V2137" s="82"/>
      <c r="W2137" s="82"/>
      <c r="X2137" s="82"/>
      <c r="Y2137" s="82"/>
      <c r="Z2137" s="82"/>
      <c r="AA2137" s="82"/>
      <c r="AB2137" s="82"/>
      <c r="AC2137" s="82"/>
      <c r="AD2137" s="82"/>
      <c r="AE2137" s="82"/>
      <c r="AF2137" s="82"/>
      <c r="AG2137" s="82"/>
      <c r="AH2137" s="82"/>
    </row>
    <row r="2138" spans="1:34" s="148" customFormat="1" ht="30" customHeight="1">
      <c r="A2138" s="59"/>
      <c r="B2138" s="59"/>
      <c r="C2138" s="75"/>
      <c r="D2138" s="239"/>
      <c r="E2138" s="175"/>
      <c r="F2138" s="175"/>
      <c r="G2138" s="175"/>
      <c r="H2138" s="192"/>
      <c r="I2138" s="174"/>
      <c r="J2138" s="174"/>
      <c r="K2138" s="174"/>
      <c r="L2138" s="174"/>
      <c r="M2138" s="174"/>
      <c r="N2138" s="174"/>
      <c r="O2138" s="174"/>
      <c r="P2138" s="174"/>
      <c r="Q2138" s="108"/>
      <c r="R2138" s="82"/>
      <c r="S2138" s="82"/>
      <c r="T2138" s="82"/>
      <c r="U2138" s="82"/>
      <c r="V2138" s="82"/>
      <c r="W2138" s="82"/>
      <c r="X2138" s="82"/>
      <c r="Y2138" s="82"/>
      <c r="Z2138" s="82"/>
      <c r="AA2138" s="82"/>
      <c r="AB2138" s="82"/>
      <c r="AC2138" s="82"/>
      <c r="AD2138" s="82"/>
      <c r="AE2138" s="82"/>
      <c r="AF2138" s="82"/>
      <c r="AG2138" s="82"/>
      <c r="AH2138" s="82"/>
    </row>
    <row r="2139" spans="1:34" s="148" customFormat="1" ht="30" customHeight="1">
      <c r="A2139" s="59"/>
      <c r="B2139" s="59"/>
      <c r="C2139" s="75"/>
      <c r="D2139" s="239"/>
      <c r="E2139" s="175"/>
      <c r="F2139" s="175"/>
      <c r="G2139" s="175"/>
      <c r="H2139" s="192"/>
      <c r="I2139" s="174"/>
      <c r="J2139" s="174"/>
      <c r="K2139" s="174"/>
      <c r="L2139" s="174"/>
      <c r="M2139" s="174"/>
      <c r="N2139" s="174"/>
      <c r="O2139" s="174"/>
      <c r="P2139" s="174"/>
      <c r="Q2139" s="108"/>
      <c r="R2139" s="82"/>
      <c r="S2139" s="82"/>
      <c r="T2139" s="82"/>
      <c r="U2139" s="82"/>
      <c r="V2139" s="82"/>
      <c r="W2139" s="82"/>
      <c r="X2139" s="82"/>
      <c r="Y2139" s="82"/>
      <c r="Z2139" s="82"/>
      <c r="AA2139" s="82"/>
      <c r="AB2139" s="82"/>
      <c r="AC2139" s="82"/>
      <c r="AD2139" s="82"/>
      <c r="AE2139" s="82"/>
      <c r="AF2139" s="82"/>
      <c r="AG2139" s="82"/>
      <c r="AH2139" s="82"/>
    </row>
    <row r="2140" spans="1:34" s="148" customFormat="1" ht="30" customHeight="1">
      <c r="A2140" s="59"/>
      <c r="B2140" s="59"/>
      <c r="C2140" s="75"/>
      <c r="D2140" s="239"/>
      <c r="E2140" s="175"/>
      <c r="F2140" s="175"/>
      <c r="G2140" s="175"/>
      <c r="H2140" s="192"/>
      <c r="I2140" s="174"/>
      <c r="J2140" s="174"/>
      <c r="K2140" s="174"/>
      <c r="L2140" s="174"/>
      <c r="M2140" s="174"/>
      <c r="N2140" s="174"/>
      <c r="O2140" s="174"/>
      <c r="P2140" s="174"/>
      <c r="Q2140" s="108"/>
      <c r="R2140" s="82"/>
      <c r="S2140" s="82"/>
      <c r="T2140" s="82"/>
      <c r="U2140" s="82"/>
      <c r="V2140" s="82"/>
      <c r="W2140" s="82"/>
      <c r="X2140" s="82"/>
      <c r="Y2140" s="82"/>
      <c r="Z2140" s="82"/>
      <c r="AA2140" s="82"/>
      <c r="AB2140" s="82"/>
      <c r="AC2140" s="82"/>
      <c r="AD2140" s="82"/>
      <c r="AE2140" s="82"/>
      <c r="AF2140" s="82"/>
      <c r="AG2140" s="82"/>
      <c r="AH2140" s="82"/>
    </row>
    <row r="2141" spans="1:34" s="148" customFormat="1" ht="30" customHeight="1">
      <c r="A2141" s="59"/>
      <c r="B2141" s="59"/>
      <c r="C2141" s="75"/>
      <c r="D2141" s="239"/>
      <c r="E2141" s="175"/>
      <c r="F2141" s="175"/>
      <c r="G2141" s="175"/>
      <c r="H2141" s="192"/>
      <c r="I2141" s="174"/>
      <c r="J2141" s="174"/>
      <c r="K2141" s="174"/>
      <c r="L2141" s="174"/>
      <c r="M2141" s="174"/>
      <c r="N2141" s="174"/>
      <c r="O2141" s="174"/>
      <c r="P2141" s="174"/>
      <c r="Q2141" s="108"/>
      <c r="R2141" s="82"/>
      <c r="S2141" s="82"/>
      <c r="T2141" s="82"/>
      <c r="U2141" s="82"/>
      <c r="V2141" s="82"/>
      <c r="W2141" s="82"/>
      <c r="X2141" s="82"/>
      <c r="Y2141" s="82"/>
      <c r="Z2141" s="82"/>
      <c r="AA2141" s="82"/>
      <c r="AB2141" s="82"/>
      <c r="AC2141" s="82"/>
      <c r="AD2141" s="82"/>
      <c r="AE2141" s="82"/>
      <c r="AF2141" s="82"/>
      <c r="AG2141" s="82"/>
      <c r="AH2141" s="82"/>
    </row>
    <row r="2142" spans="1:34" s="148" customFormat="1" ht="30" customHeight="1">
      <c r="A2142" s="59"/>
      <c r="B2142" s="59"/>
      <c r="C2142" s="75"/>
      <c r="D2142" s="239"/>
      <c r="E2142" s="175"/>
      <c r="F2142" s="175"/>
      <c r="G2142" s="175"/>
      <c r="H2142" s="192"/>
      <c r="I2142" s="174"/>
      <c r="J2142" s="174"/>
      <c r="K2142" s="174"/>
      <c r="L2142" s="174"/>
      <c r="M2142" s="174"/>
      <c r="N2142" s="174"/>
      <c r="O2142" s="174"/>
      <c r="P2142" s="174"/>
      <c r="Q2142" s="108"/>
      <c r="R2142" s="82"/>
      <c r="S2142" s="82"/>
      <c r="T2142" s="82"/>
      <c r="U2142" s="82"/>
      <c r="V2142" s="82"/>
      <c r="W2142" s="82"/>
      <c r="X2142" s="82"/>
      <c r="Y2142" s="82"/>
      <c r="Z2142" s="82"/>
      <c r="AA2142" s="82"/>
      <c r="AB2142" s="82"/>
      <c r="AC2142" s="82"/>
      <c r="AD2142" s="82"/>
      <c r="AE2142" s="82"/>
      <c r="AF2142" s="82"/>
      <c r="AG2142" s="82"/>
      <c r="AH2142" s="82"/>
    </row>
    <row r="2143" spans="1:34" s="148" customFormat="1" ht="30" customHeight="1">
      <c r="A2143" s="59"/>
      <c r="B2143" s="59"/>
      <c r="C2143" s="75"/>
      <c r="D2143" s="239"/>
      <c r="E2143" s="175"/>
      <c r="F2143" s="175"/>
      <c r="G2143" s="175"/>
      <c r="H2143" s="192"/>
      <c r="I2143" s="174"/>
      <c r="J2143" s="174"/>
      <c r="K2143" s="174"/>
      <c r="L2143" s="174"/>
      <c r="M2143" s="174"/>
      <c r="N2143" s="174"/>
      <c r="O2143" s="174"/>
      <c r="P2143" s="174"/>
      <c r="Q2143" s="108"/>
      <c r="R2143" s="82"/>
      <c r="S2143" s="82"/>
      <c r="T2143" s="82"/>
      <c r="U2143" s="82"/>
      <c r="V2143" s="82"/>
      <c r="W2143" s="82"/>
      <c r="X2143" s="82"/>
      <c r="Y2143" s="82"/>
      <c r="Z2143" s="82"/>
      <c r="AA2143" s="82"/>
      <c r="AB2143" s="82"/>
      <c r="AC2143" s="82"/>
      <c r="AD2143" s="82"/>
      <c r="AE2143" s="82"/>
      <c r="AF2143" s="82"/>
      <c r="AG2143" s="82"/>
      <c r="AH2143" s="82"/>
    </row>
    <row r="2144" spans="1:34" s="148" customFormat="1" ht="30" customHeight="1">
      <c r="A2144" s="59"/>
      <c r="B2144" s="59"/>
      <c r="C2144" s="75"/>
      <c r="D2144" s="239"/>
      <c r="E2144" s="175"/>
      <c r="F2144" s="175"/>
      <c r="G2144" s="175"/>
      <c r="H2144" s="192"/>
      <c r="I2144" s="174"/>
      <c r="J2144" s="174"/>
      <c r="K2144" s="174"/>
      <c r="L2144" s="174"/>
      <c r="M2144" s="174"/>
      <c r="N2144" s="174"/>
      <c r="O2144" s="174"/>
      <c r="P2144" s="174"/>
      <c r="Q2144" s="108"/>
      <c r="R2144" s="82"/>
      <c r="S2144" s="82"/>
      <c r="T2144" s="82"/>
      <c r="U2144" s="82"/>
      <c r="V2144" s="82"/>
      <c r="W2144" s="82"/>
      <c r="X2144" s="82"/>
      <c r="Y2144" s="82"/>
      <c r="Z2144" s="82"/>
      <c r="AA2144" s="82"/>
      <c r="AB2144" s="82"/>
      <c r="AC2144" s="82"/>
      <c r="AD2144" s="82"/>
      <c r="AE2144" s="82"/>
      <c r="AF2144" s="82"/>
      <c r="AG2144" s="82"/>
      <c r="AH2144" s="82"/>
    </row>
    <row r="2145" spans="1:34" s="148" customFormat="1" ht="30" customHeight="1">
      <c r="A2145" s="59"/>
      <c r="B2145" s="59"/>
      <c r="C2145" s="75"/>
      <c r="D2145" s="239"/>
      <c r="E2145" s="175"/>
      <c r="F2145" s="175"/>
      <c r="G2145" s="175"/>
      <c r="H2145" s="192"/>
      <c r="I2145" s="174"/>
      <c r="J2145" s="174"/>
      <c r="K2145" s="174"/>
      <c r="L2145" s="174"/>
      <c r="M2145" s="174"/>
      <c r="N2145" s="174"/>
      <c r="O2145" s="174"/>
      <c r="P2145" s="174"/>
      <c r="Q2145" s="108"/>
      <c r="R2145" s="82"/>
      <c r="S2145" s="82"/>
      <c r="T2145" s="82"/>
      <c r="U2145" s="82"/>
      <c r="V2145" s="82"/>
      <c r="W2145" s="82"/>
      <c r="X2145" s="82"/>
      <c r="Y2145" s="82"/>
      <c r="Z2145" s="82"/>
      <c r="AA2145" s="82"/>
      <c r="AB2145" s="82"/>
      <c r="AC2145" s="82"/>
      <c r="AD2145" s="82"/>
      <c r="AE2145" s="82"/>
      <c r="AF2145" s="82"/>
      <c r="AG2145" s="82"/>
      <c r="AH2145" s="82"/>
    </row>
    <row r="2146" spans="1:34" s="148" customFormat="1" ht="30" customHeight="1">
      <c r="A2146" s="59"/>
      <c r="B2146" s="59"/>
      <c r="C2146" s="75"/>
      <c r="D2146" s="239"/>
      <c r="E2146" s="175"/>
      <c r="F2146" s="175"/>
      <c r="G2146" s="175"/>
      <c r="H2146" s="192"/>
      <c r="I2146" s="174"/>
      <c r="J2146" s="174"/>
      <c r="K2146" s="174"/>
      <c r="L2146" s="174"/>
      <c r="M2146" s="174"/>
      <c r="N2146" s="174"/>
      <c r="O2146" s="174"/>
      <c r="P2146" s="174"/>
      <c r="Q2146" s="108"/>
      <c r="R2146" s="82"/>
      <c r="S2146" s="82"/>
      <c r="T2146" s="82"/>
      <c r="U2146" s="82"/>
      <c r="V2146" s="82"/>
      <c r="W2146" s="82"/>
      <c r="X2146" s="82"/>
      <c r="Y2146" s="82"/>
      <c r="Z2146" s="82"/>
      <c r="AA2146" s="82"/>
      <c r="AB2146" s="82"/>
      <c r="AC2146" s="82"/>
      <c r="AD2146" s="82"/>
      <c r="AE2146" s="82"/>
      <c r="AF2146" s="82"/>
      <c r="AG2146" s="82"/>
      <c r="AH2146" s="82"/>
    </row>
    <row r="2147" spans="1:34" s="148" customFormat="1" ht="30" customHeight="1">
      <c r="A2147" s="59"/>
      <c r="B2147" s="59"/>
      <c r="C2147" s="75"/>
      <c r="D2147" s="239"/>
      <c r="E2147" s="175"/>
      <c r="F2147" s="175"/>
      <c r="G2147" s="175"/>
      <c r="H2147" s="192"/>
      <c r="I2147" s="174"/>
      <c r="J2147" s="174"/>
      <c r="K2147" s="174"/>
      <c r="L2147" s="174"/>
      <c r="M2147" s="174"/>
      <c r="N2147" s="174"/>
      <c r="O2147" s="174"/>
      <c r="P2147" s="174"/>
      <c r="Q2147" s="108"/>
      <c r="R2147" s="82"/>
      <c r="S2147" s="82"/>
      <c r="T2147" s="82"/>
      <c r="U2147" s="82"/>
      <c r="V2147" s="82"/>
      <c r="W2147" s="82"/>
      <c r="X2147" s="82"/>
      <c r="Y2147" s="82"/>
      <c r="Z2147" s="82"/>
      <c r="AA2147" s="82"/>
      <c r="AB2147" s="82"/>
      <c r="AC2147" s="82"/>
      <c r="AD2147" s="82"/>
      <c r="AE2147" s="82"/>
      <c r="AF2147" s="82"/>
      <c r="AG2147" s="82"/>
      <c r="AH2147" s="82"/>
    </row>
    <row r="2148" spans="1:34" s="148" customFormat="1" ht="30" customHeight="1">
      <c r="A2148" s="59"/>
      <c r="B2148" s="59"/>
      <c r="C2148" s="75"/>
      <c r="D2148" s="239"/>
      <c r="E2148" s="175"/>
      <c r="F2148" s="175"/>
      <c r="G2148" s="175"/>
      <c r="H2148" s="192"/>
      <c r="I2148" s="174"/>
      <c r="J2148" s="174"/>
      <c r="K2148" s="174"/>
      <c r="L2148" s="174"/>
      <c r="M2148" s="174"/>
      <c r="N2148" s="174"/>
      <c r="O2148" s="174"/>
      <c r="P2148" s="174"/>
      <c r="Q2148" s="108"/>
      <c r="R2148" s="82"/>
      <c r="S2148" s="82"/>
      <c r="T2148" s="82"/>
      <c r="U2148" s="82"/>
      <c r="V2148" s="82"/>
      <c r="W2148" s="82"/>
      <c r="X2148" s="82"/>
      <c r="Y2148" s="82"/>
      <c r="Z2148" s="82"/>
      <c r="AA2148" s="82"/>
      <c r="AB2148" s="82"/>
      <c r="AC2148" s="82"/>
      <c r="AD2148" s="82"/>
      <c r="AE2148" s="82"/>
      <c r="AF2148" s="82"/>
      <c r="AG2148" s="82"/>
      <c r="AH2148" s="82"/>
    </row>
    <row r="2149" spans="1:34" s="148" customFormat="1" ht="44.25" customHeight="1">
      <c r="A2149" s="59"/>
      <c r="B2149" s="59"/>
      <c r="C2149" s="75"/>
      <c r="D2149" s="239"/>
      <c r="E2149" s="175"/>
      <c r="F2149" s="175"/>
      <c r="G2149" s="175"/>
      <c r="H2149" s="192"/>
      <c r="I2149" s="174"/>
      <c r="J2149" s="174"/>
      <c r="K2149" s="174"/>
      <c r="L2149" s="174"/>
      <c r="M2149" s="174"/>
      <c r="N2149" s="174"/>
      <c r="O2149" s="174"/>
      <c r="P2149" s="174"/>
      <c r="Q2149" s="108"/>
      <c r="R2149" s="82"/>
      <c r="S2149" s="82"/>
      <c r="T2149" s="82"/>
      <c r="U2149" s="82"/>
      <c r="V2149" s="82"/>
      <c r="W2149" s="82"/>
      <c r="X2149" s="82"/>
      <c r="Y2149" s="82"/>
      <c r="Z2149" s="82"/>
      <c r="AA2149" s="82"/>
      <c r="AB2149" s="82"/>
      <c r="AC2149" s="82"/>
      <c r="AD2149" s="82"/>
      <c r="AE2149" s="82"/>
      <c r="AF2149" s="82"/>
      <c r="AG2149" s="82"/>
      <c r="AH2149" s="82"/>
    </row>
    <row r="2150" spans="1:34" s="148" customFormat="1" ht="30" customHeight="1">
      <c r="A2150" s="59"/>
      <c r="B2150" s="59"/>
      <c r="C2150" s="75"/>
      <c r="D2150" s="239"/>
      <c r="E2150" s="175"/>
      <c r="F2150" s="175"/>
      <c r="G2150" s="175"/>
      <c r="H2150" s="192"/>
      <c r="I2150" s="174"/>
      <c r="J2150" s="174"/>
      <c r="K2150" s="174"/>
      <c r="L2150" s="174"/>
      <c r="M2150" s="174"/>
      <c r="N2150" s="174"/>
      <c r="O2150" s="174"/>
      <c r="P2150" s="174"/>
      <c r="Q2150" s="108"/>
      <c r="R2150" s="82"/>
      <c r="S2150" s="82"/>
      <c r="T2150" s="82"/>
      <c r="U2150" s="82"/>
      <c r="V2150" s="82"/>
      <c r="W2150" s="82"/>
      <c r="X2150" s="82"/>
      <c r="Y2150" s="82"/>
      <c r="Z2150" s="82"/>
      <c r="AA2150" s="82"/>
      <c r="AB2150" s="82"/>
      <c r="AC2150" s="82"/>
      <c r="AD2150" s="82"/>
      <c r="AE2150" s="82"/>
      <c r="AF2150" s="82"/>
      <c r="AG2150" s="82"/>
      <c r="AH2150" s="82"/>
    </row>
    <row r="2151" spans="1:34" s="148" customFormat="1" ht="30" customHeight="1">
      <c r="A2151" s="59"/>
      <c r="B2151" s="59"/>
      <c r="C2151" s="75"/>
      <c r="D2151" s="239"/>
      <c r="E2151" s="175"/>
      <c r="F2151" s="175"/>
      <c r="G2151" s="175"/>
      <c r="H2151" s="192"/>
      <c r="I2151" s="174"/>
      <c r="J2151" s="174"/>
      <c r="K2151" s="174"/>
      <c r="L2151" s="174"/>
      <c r="M2151" s="174"/>
      <c r="N2151" s="174"/>
      <c r="O2151" s="174"/>
      <c r="P2151" s="174"/>
      <c r="Q2151" s="108"/>
      <c r="R2151" s="82"/>
      <c r="S2151" s="82"/>
      <c r="T2151" s="82"/>
      <c r="U2151" s="82"/>
      <c r="V2151" s="82"/>
      <c r="W2151" s="82"/>
      <c r="X2151" s="82"/>
      <c r="Y2151" s="82"/>
      <c r="Z2151" s="82"/>
      <c r="AA2151" s="82"/>
      <c r="AB2151" s="82"/>
      <c r="AC2151" s="82"/>
      <c r="AD2151" s="82"/>
      <c r="AE2151" s="82"/>
      <c r="AF2151" s="82"/>
      <c r="AG2151" s="82"/>
      <c r="AH2151" s="82"/>
    </row>
    <row r="2152" spans="1:34" s="148" customFormat="1" ht="30" customHeight="1">
      <c r="A2152" s="59"/>
      <c r="B2152" s="59"/>
      <c r="C2152" s="75"/>
      <c r="D2152" s="239"/>
      <c r="E2152" s="175"/>
      <c r="F2152" s="175"/>
      <c r="G2152" s="175"/>
      <c r="H2152" s="192"/>
      <c r="I2152" s="174"/>
      <c r="J2152" s="174"/>
      <c r="K2152" s="174"/>
      <c r="L2152" s="174"/>
      <c r="M2152" s="174"/>
      <c r="N2152" s="174"/>
      <c r="O2152" s="174"/>
      <c r="P2152" s="174"/>
      <c r="Q2152" s="108"/>
      <c r="R2152" s="82"/>
      <c r="S2152" s="82"/>
      <c r="T2152" s="82"/>
      <c r="U2152" s="82"/>
      <c r="V2152" s="82"/>
      <c r="W2152" s="82"/>
      <c r="X2152" s="82"/>
      <c r="Y2152" s="82"/>
      <c r="Z2152" s="82"/>
      <c r="AA2152" s="82"/>
      <c r="AB2152" s="82"/>
      <c r="AC2152" s="82"/>
      <c r="AD2152" s="82"/>
      <c r="AE2152" s="82"/>
      <c r="AF2152" s="82"/>
      <c r="AG2152" s="82"/>
      <c r="AH2152" s="82"/>
    </row>
    <row r="2153" spans="1:34" s="148" customFormat="1" ht="30" customHeight="1">
      <c r="A2153" s="59"/>
      <c r="B2153" s="59"/>
      <c r="C2153" s="75"/>
      <c r="D2153" s="239"/>
      <c r="E2153" s="175"/>
      <c r="F2153" s="175"/>
      <c r="G2153" s="175"/>
      <c r="H2153" s="192"/>
      <c r="I2153" s="174"/>
      <c r="J2153" s="174"/>
      <c r="K2153" s="174"/>
      <c r="L2153" s="174"/>
      <c r="M2153" s="174"/>
      <c r="N2153" s="174"/>
      <c r="O2153" s="174"/>
      <c r="P2153" s="174"/>
      <c r="Q2153" s="108"/>
      <c r="R2153" s="82"/>
      <c r="S2153" s="82"/>
      <c r="T2153" s="82"/>
      <c r="U2153" s="82"/>
      <c r="V2153" s="82"/>
      <c r="W2153" s="82"/>
      <c r="X2153" s="82"/>
      <c r="Y2153" s="82"/>
      <c r="Z2153" s="82"/>
      <c r="AA2153" s="82"/>
      <c r="AB2153" s="82"/>
      <c r="AC2153" s="82"/>
      <c r="AD2153" s="82"/>
      <c r="AE2153" s="82"/>
      <c r="AF2153" s="82"/>
      <c r="AG2153" s="82"/>
      <c r="AH2153" s="82"/>
    </row>
    <row r="2154" spans="1:34" s="148" customFormat="1" ht="30" customHeight="1">
      <c r="A2154" s="59"/>
      <c r="B2154" s="59"/>
      <c r="C2154" s="75"/>
      <c r="D2154" s="239"/>
      <c r="E2154" s="175"/>
      <c r="F2154" s="175"/>
      <c r="G2154" s="175"/>
      <c r="H2154" s="192"/>
      <c r="I2154" s="174"/>
      <c r="J2154" s="174"/>
      <c r="K2154" s="174"/>
      <c r="L2154" s="174"/>
      <c r="M2154" s="174"/>
      <c r="N2154" s="174"/>
      <c r="O2154" s="174"/>
      <c r="P2154" s="174"/>
      <c r="Q2154" s="108"/>
      <c r="R2154" s="82"/>
      <c r="S2154" s="82"/>
      <c r="T2154" s="82"/>
      <c r="U2154" s="82"/>
      <c r="V2154" s="82"/>
      <c r="W2154" s="82"/>
      <c r="X2154" s="82"/>
      <c r="Y2154" s="82"/>
      <c r="Z2154" s="82"/>
      <c r="AA2154" s="82"/>
      <c r="AB2154" s="82"/>
      <c r="AC2154" s="82"/>
      <c r="AD2154" s="82"/>
      <c r="AE2154" s="82"/>
      <c r="AF2154" s="82"/>
      <c r="AG2154" s="82"/>
      <c r="AH2154" s="82"/>
    </row>
    <row r="2155" spans="1:34" s="148" customFormat="1" ht="30" customHeight="1">
      <c r="A2155" s="59"/>
      <c r="B2155" s="59"/>
      <c r="C2155" s="75"/>
      <c r="D2155" s="239"/>
      <c r="E2155" s="175"/>
      <c r="F2155" s="175"/>
      <c r="G2155" s="175"/>
      <c r="H2155" s="192"/>
      <c r="I2155" s="174"/>
      <c r="J2155" s="174"/>
      <c r="K2155" s="174"/>
      <c r="L2155" s="174"/>
      <c r="M2155" s="174"/>
      <c r="N2155" s="174"/>
      <c r="O2155" s="174"/>
      <c r="P2155" s="174"/>
      <c r="Q2155" s="108"/>
      <c r="R2155" s="82"/>
      <c r="S2155" s="82"/>
      <c r="T2155" s="82"/>
      <c r="U2155" s="82"/>
      <c r="V2155" s="82"/>
      <c r="W2155" s="82"/>
      <c r="X2155" s="82"/>
      <c r="Y2155" s="82"/>
      <c r="Z2155" s="82"/>
      <c r="AA2155" s="82"/>
      <c r="AB2155" s="82"/>
      <c r="AC2155" s="82"/>
      <c r="AD2155" s="82"/>
      <c r="AE2155" s="82"/>
      <c r="AF2155" s="82"/>
      <c r="AG2155" s="82"/>
      <c r="AH2155" s="82"/>
    </row>
    <row r="2156" spans="1:34" s="148" customFormat="1" ht="30" customHeight="1">
      <c r="A2156" s="59"/>
      <c r="B2156" s="59"/>
      <c r="C2156" s="75"/>
      <c r="D2156" s="239"/>
      <c r="E2156" s="175"/>
      <c r="F2156" s="175"/>
      <c r="G2156" s="175"/>
      <c r="H2156" s="192"/>
      <c r="I2156" s="174"/>
      <c r="J2156" s="174"/>
      <c r="K2156" s="174"/>
      <c r="L2156" s="174"/>
      <c r="M2156" s="174"/>
      <c r="N2156" s="174"/>
      <c r="O2156" s="174"/>
      <c r="P2156" s="174"/>
      <c r="Q2156" s="108"/>
      <c r="R2156" s="82"/>
      <c r="S2156" s="82"/>
      <c r="T2156" s="82"/>
      <c r="U2156" s="5"/>
      <c r="V2156" s="5"/>
      <c r="W2156" s="5"/>
      <c r="X2156" s="5"/>
      <c r="Y2156" s="5"/>
      <c r="Z2156" s="5"/>
      <c r="AA2156" s="5"/>
      <c r="AB2156" s="5"/>
      <c r="AC2156" s="5"/>
      <c r="AD2156" s="82"/>
      <c r="AE2156" s="82"/>
      <c r="AF2156" s="82"/>
      <c r="AG2156" s="82"/>
      <c r="AH2156" s="82"/>
    </row>
    <row r="2157" spans="1:34" s="148" customFormat="1" ht="30" customHeight="1">
      <c r="A2157" s="59"/>
      <c r="B2157" s="59"/>
      <c r="C2157" s="75"/>
      <c r="D2157" s="239"/>
      <c r="E2157" s="175"/>
      <c r="F2157" s="175"/>
      <c r="G2157" s="175"/>
      <c r="H2157" s="192"/>
      <c r="I2157" s="174"/>
      <c r="J2157" s="174"/>
      <c r="K2157" s="174"/>
      <c r="L2157" s="174"/>
      <c r="M2157" s="174"/>
      <c r="N2157" s="174"/>
      <c r="O2157" s="174"/>
      <c r="P2157" s="174"/>
      <c r="Q2157" s="108"/>
      <c r="R2157" s="82"/>
      <c r="S2157" s="82"/>
      <c r="T2157" s="82"/>
      <c r="U2157" s="5"/>
      <c r="V2157" s="5"/>
      <c r="W2157" s="5"/>
      <c r="X2157" s="5"/>
      <c r="Y2157" s="5"/>
      <c r="Z2157" s="5"/>
      <c r="AA2157" s="5"/>
      <c r="AB2157" s="5"/>
      <c r="AC2157" s="5"/>
      <c r="AD2157" s="82"/>
      <c r="AE2157" s="82"/>
      <c r="AF2157" s="82"/>
      <c r="AG2157" s="82"/>
      <c r="AH2157" s="82"/>
    </row>
    <row r="2158" spans="1:34" s="148" customFormat="1" ht="30" customHeight="1">
      <c r="A2158" s="59"/>
      <c r="B2158" s="59"/>
      <c r="C2158" s="75"/>
      <c r="D2158" s="239"/>
      <c r="E2158" s="175"/>
      <c r="F2158" s="175"/>
      <c r="G2158" s="175"/>
      <c r="H2158" s="192"/>
      <c r="I2158" s="174"/>
      <c r="J2158" s="174"/>
      <c r="K2158" s="174"/>
      <c r="L2158" s="174"/>
      <c r="M2158" s="174"/>
      <c r="N2158" s="174"/>
      <c r="O2158" s="174"/>
      <c r="P2158" s="174"/>
      <c r="Q2158" s="108"/>
      <c r="R2158" s="82"/>
      <c r="S2158" s="82"/>
      <c r="T2158" s="82"/>
      <c r="U2158" s="82"/>
      <c r="V2158" s="82"/>
      <c r="W2158" s="82"/>
      <c r="X2158" s="82"/>
      <c r="Y2158" s="82"/>
      <c r="Z2158" s="82"/>
      <c r="AA2158" s="82"/>
      <c r="AB2158" s="82"/>
      <c r="AC2158" s="82"/>
      <c r="AD2158" s="82"/>
      <c r="AE2158" s="82"/>
      <c r="AF2158" s="82"/>
      <c r="AG2158" s="82"/>
      <c r="AH2158" s="82"/>
    </row>
    <row r="2159" spans="1:34" s="148" customFormat="1" ht="30" customHeight="1">
      <c r="A2159" s="59"/>
      <c r="B2159" s="59"/>
      <c r="C2159" s="75"/>
      <c r="D2159" s="239"/>
      <c r="E2159" s="175"/>
      <c r="F2159" s="175"/>
      <c r="G2159" s="175"/>
      <c r="H2159" s="192"/>
      <c r="I2159" s="174"/>
      <c r="J2159" s="174"/>
      <c r="K2159" s="174"/>
      <c r="L2159" s="174"/>
      <c r="M2159" s="174"/>
      <c r="N2159" s="174"/>
      <c r="O2159" s="174"/>
      <c r="P2159" s="174"/>
      <c r="Q2159" s="108"/>
      <c r="R2159" s="82"/>
      <c r="S2159" s="82"/>
      <c r="T2159" s="82"/>
      <c r="U2159" s="82"/>
      <c r="V2159" s="82"/>
      <c r="W2159" s="82"/>
      <c r="X2159" s="82"/>
      <c r="Y2159" s="82"/>
      <c r="Z2159" s="82"/>
      <c r="AA2159" s="82"/>
      <c r="AB2159" s="82"/>
      <c r="AC2159" s="82"/>
      <c r="AD2159" s="82"/>
      <c r="AE2159" s="82"/>
      <c r="AF2159" s="82"/>
      <c r="AG2159" s="82"/>
      <c r="AH2159" s="82"/>
    </row>
    <row r="2160" spans="1:34" s="148" customFormat="1" ht="30" customHeight="1">
      <c r="A2160" s="59"/>
      <c r="B2160" s="59"/>
      <c r="C2160" s="75"/>
      <c r="D2160" s="239"/>
      <c r="E2160" s="175"/>
      <c r="F2160" s="175"/>
      <c r="G2160" s="175"/>
      <c r="H2160" s="192"/>
      <c r="I2160" s="174"/>
      <c r="J2160" s="174"/>
      <c r="K2160" s="174"/>
      <c r="L2160" s="174"/>
      <c r="M2160" s="174"/>
      <c r="N2160" s="174"/>
      <c r="O2160" s="174"/>
      <c r="P2160" s="174"/>
      <c r="Q2160" s="108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2"/>
      <c r="AD2160" s="82"/>
      <c r="AE2160" s="82"/>
      <c r="AF2160" s="82"/>
      <c r="AG2160" s="82"/>
      <c r="AH2160" s="82"/>
    </row>
    <row r="2161" spans="1:34" s="148" customFormat="1" ht="30" customHeight="1">
      <c r="A2161" s="59"/>
      <c r="B2161" s="59"/>
      <c r="C2161" s="75"/>
      <c r="D2161" s="239"/>
      <c r="E2161" s="175"/>
      <c r="F2161" s="175"/>
      <c r="G2161" s="175"/>
      <c r="H2161" s="192"/>
      <c r="I2161" s="174"/>
      <c r="J2161" s="174"/>
      <c r="K2161" s="174"/>
      <c r="L2161" s="174"/>
      <c r="M2161" s="174"/>
      <c r="N2161" s="174"/>
      <c r="O2161" s="174"/>
      <c r="P2161" s="174"/>
      <c r="Q2161" s="108"/>
      <c r="R2161" s="82"/>
      <c r="S2161" s="82"/>
      <c r="T2161" s="82"/>
      <c r="U2161" s="82"/>
      <c r="V2161" s="82"/>
      <c r="W2161" s="82"/>
      <c r="X2161" s="82"/>
      <c r="Y2161" s="82"/>
      <c r="Z2161" s="82"/>
      <c r="AA2161" s="82"/>
      <c r="AB2161" s="82"/>
      <c r="AC2161" s="82"/>
      <c r="AD2161" s="82"/>
      <c r="AE2161" s="82"/>
      <c r="AF2161" s="82"/>
      <c r="AG2161" s="82"/>
      <c r="AH2161" s="82"/>
    </row>
    <row r="2162" spans="1:34" s="148" customFormat="1" ht="30" customHeight="1">
      <c r="A2162" s="59"/>
      <c r="B2162" s="59"/>
      <c r="C2162" s="75"/>
      <c r="D2162" s="239"/>
      <c r="E2162" s="175"/>
      <c r="F2162" s="175"/>
      <c r="G2162" s="175"/>
      <c r="H2162" s="192"/>
      <c r="I2162" s="174"/>
      <c r="J2162" s="174"/>
      <c r="K2162" s="174"/>
      <c r="L2162" s="174"/>
      <c r="M2162" s="174"/>
      <c r="N2162" s="174"/>
      <c r="O2162" s="174"/>
      <c r="P2162" s="174"/>
      <c r="Q2162" s="108"/>
      <c r="R2162" s="82"/>
      <c r="S2162" s="82"/>
      <c r="T2162" s="82"/>
      <c r="U2162" s="82"/>
      <c r="V2162" s="82"/>
      <c r="W2162" s="82"/>
      <c r="X2162" s="82"/>
      <c r="Y2162" s="82"/>
      <c r="Z2162" s="82"/>
      <c r="AA2162" s="82"/>
      <c r="AB2162" s="82"/>
      <c r="AC2162" s="82"/>
      <c r="AD2162" s="82"/>
      <c r="AE2162" s="82"/>
      <c r="AF2162" s="82"/>
      <c r="AG2162" s="82"/>
      <c r="AH2162" s="82"/>
    </row>
    <row r="2163" spans="1:34" s="148" customFormat="1" ht="30" customHeight="1">
      <c r="A2163" s="59"/>
      <c r="B2163" s="59"/>
      <c r="C2163" s="75"/>
      <c r="D2163" s="239"/>
      <c r="E2163" s="175"/>
      <c r="F2163" s="175"/>
      <c r="G2163" s="175"/>
      <c r="H2163" s="192"/>
      <c r="I2163" s="174"/>
      <c r="J2163" s="174"/>
      <c r="K2163" s="174"/>
      <c r="L2163" s="174"/>
      <c r="M2163" s="174"/>
      <c r="N2163" s="174"/>
      <c r="O2163" s="174"/>
      <c r="P2163" s="174"/>
      <c r="Q2163" s="108"/>
      <c r="R2163" s="82"/>
      <c r="S2163" s="82"/>
      <c r="T2163" s="82"/>
      <c r="U2163" s="82"/>
      <c r="V2163" s="82"/>
      <c r="W2163" s="82"/>
      <c r="X2163" s="82"/>
      <c r="Y2163" s="82"/>
      <c r="Z2163" s="82"/>
      <c r="AA2163" s="82"/>
      <c r="AB2163" s="82"/>
      <c r="AC2163" s="82"/>
      <c r="AD2163" s="82"/>
      <c r="AE2163" s="82"/>
      <c r="AF2163" s="82"/>
      <c r="AG2163" s="82"/>
      <c r="AH2163" s="82"/>
    </row>
    <row r="2164" spans="1:34" s="148" customFormat="1" ht="30" customHeight="1">
      <c r="A2164" s="59"/>
      <c r="B2164" s="59"/>
      <c r="C2164" s="75"/>
      <c r="D2164" s="239"/>
      <c r="E2164" s="175"/>
      <c r="F2164" s="175"/>
      <c r="G2164" s="175"/>
      <c r="H2164" s="192"/>
      <c r="I2164" s="174"/>
      <c r="J2164" s="174"/>
      <c r="K2164" s="174"/>
      <c r="L2164" s="174"/>
      <c r="M2164" s="174"/>
      <c r="N2164" s="174"/>
      <c r="O2164" s="174"/>
      <c r="P2164" s="174"/>
      <c r="Q2164" s="108"/>
      <c r="R2164" s="82"/>
      <c r="S2164" s="82"/>
      <c r="T2164" s="82"/>
      <c r="U2164" s="82"/>
      <c r="V2164" s="82"/>
      <c r="W2164" s="82"/>
      <c r="X2164" s="82"/>
      <c r="Y2164" s="82"/>
      <c r="Z2164" s="82"/>
      <c r="AA2164" s="82"/>
      <c r="AB2164" s="82"/>
      <c r="AC2164" s="82"/>
      <c r="AD2164" s="82"/>
      <c r="AE2164" s="82"/>
      <c r="AF2164" s="82"/>
      <c r="AG2164" s="82"/>
      <c r="AH2164" s="82"/>
    </row>
    <row r="2165" spans="1:34" s="148" customFormat="1" ht="30" customHeight="1">
      <c r="A2165" s="59"/>
      <c r="B2165" s="59"/>
      <c r="C2165" s="75"/>
      <c r="D2165" s="239"/>
      <c r="E2165" s="175"/>
      <c r="F2165" s="175"/>
      <c r="G2165" s="175"/>
      <c r="H2165" s="192"/>
      <c r="I2165" s="174"/>
      <c r="J2165" s="174"/>
      <c r="K2165" s="174"/>
      <c r="L2165" s="174"/>
      <c r="M2165" s="174"/>
      <c r="N2165" s="174"/>
      <c r="O2165" s="174"/>
      <c r="P2165" s="174"/>
      <c r="Q2165" s="108"/>
      <c r="R2165" s="82"/>
      <c r="S2165" s="82"/>
      <c r="T2165" s="82"/>
      <c r="U2165" s="82"/>
      <c r="V2165" s="82"/>
      <c r="W2165" s="82"/>
      <c r="X2165" s="82"/>
      <c r="Y2165" s="82"/>
      <c r="Z2165" s="82"/>
      <c r="AA2165" s="82"/>
      <c r="AB2165" s="82"/>
      <c r="AC2165" s="82"/>
      <c r="AD2165" s="82"/>
      <c r="AE2165" s="82"/>
      <c r="AF2165" s="82"/>
      <c r="AG2165" s="82"/>
      <c r="AH2165" s="82"/>
    </row>
    <row r="2166" spans="1:34" s="148" customFormat="1" ht="30" customHeight="1">
      <c r="A2166" s="59"/>
      <c r="B2166" s="59"/>
      <c r="C2166" s="75"/>
      <c r="D2166" s="239"/>
      <c r="E2166" s="175"/>
      <c r="F2166" s="175"/>
      <c r="G2166" s="175"/>
      <c r="H2166" s="192"/>
      <c r="I2166" s="174"/>
      <c r="J2166" s="174"/>
      <c r="K2166" s="174"/>
      <c r="L2166" s="174"/>
      <c r="M2166" s="174"/>
      <c r="N2166" s="174"/>
      <c r="O2166" s="174"/>
      <c r="P2166" s="174"/>
      <c r="Q2166" s="108"/>
      <c r="R2166" s="82"/>
      <c r="S2166" s="82"/>
      <c r="T2166" s="82"/>
      <c r="U2166" s="82"/>
      <c r="V2166" s="82"/>
      <c r="W2166" s="82"/>
      <c r="X2166" s="82"/>
      <c r="Y2166" s="82"/>
      <c r="Z2166" s="82"/>
      <c r="AA2166" s="82"/>
      <c r="AB2166" s="82"/>
      <c r="AC2166" s="82"/>
      <c r="AD2166" s="82"/>
      <c r="AE2166" s="82"/>
      <c r="AF2166" s="82"/>
      <c r="AG2166" s="82"/>
      <c r="AH2166" s="82"/>
    </row>
    <row r="2167" spans="1:34" s="148" customFormat="1" ht="30" customHeight="1">
      <c r="A2167" s="59"/>
      <c r="B2167" s="59"/>
      <c r="C2167" s="75"/>
      <c r="D2167" s="239"/>
      <c r="E2167" s="175"/>
      <c r="F2167" s="175"/>
      <c r="G2167" s="175"/>
      <c r="H2167" s="192"/>
      <c r="I2167" s="174"/>
      <c r="J2167" s="174"/>
      <c r="K2167" s="174"/>
      <c r="L2167" s="174"/>
      <c r="M2167" s="174"/>
      <c r="N2167" s="174"/>
      <c r="O2167" s="174"/>
      <c r="P2167" s="174"/>
      <c r="Q2167" s="108"/>
      <c r="R2167" s="82"/>
      <c r="S2167" s="82"/>
      <c r="T2167" s="82"/>
      <c r="U2167" s="82"/>
      <c r="V2167" s="82"/>
      <c r="W2167" s="82"/>
      <c r="X2167" s="82"/>
      <c r="Y2167" s="82"/>
      <c r="Z2167" s="82"/>
      <c r="AA2167" s="82"/>
      <c r="AB2167" s="82"/>
      <c r="AC2167" s="82"/>
      <c r="AD2167" s="82"/>
      <c r="AE2167" s="82"/>
      <c r="AF2167" s="82"/>
      <c r="AG2167" s="82"/>
      <c r="AH2167" s="82"/>
    </row>
    <row r="2168" spans="1:34" s="148" customFormat="1" ht="30" customHeight="1">
      <c r="A2168" s="59"/>
      <c r="B2168" s="59"/>
      <c r="C2168" s="75"/>
      <c r="D2168" s="239"/>
      <c r="E2168" s="175"/>
      <c r="F2168" s="175"/>
      <c r="G2168" s="175"/>
      <c r="H2168" s="192"/>
      <c r="I2168" s="174"/>
      <c r="J2168" s="174"/>
      <c r="K2168" s="174"/>
      <c r="L2168" s="174"/>
      <c r="M2168" s="174"/>
      <c r="N2168" s="174"/>
      <c r="O2168" s="174"/>
      <c r="P2168" s="174"/>
      <c r="Q2168" s="108"/>
      <c r="R2168" s="82"/>
      <c r="S2168" s="82"/>
      <c r="T2168" s="82"/>
      <c r="U2168" s="82"/>
      <c r="V2168" s="82"/>
      <c r="W2168" s="82"/>
      <c r="X2168" s="82"/>
      <c r="Y2168" s="82"/>
      <c r="Z2168" s="82"/>
      <c r="AA2168" s="82"/>
      <c r="AB2168" s="82"/>
      <c r="AC2168" s="82"/>
      <c r="AD2168" s="82"/>
      <c r="AE2168" s="82"/>
      <c r="AF2168" s="82"/>
      <c r="AG2168" s="82"/>
      <c r="AH2168" s="82"/>
    </row>
    <row r="2169" spans="1:34" s="148" customFormat="1" ht="30" customHeight="1">
      <c r="A2169" s="59"/>
      <c r="B2169" s="59"/>
      <c r="C2169" s="75"/>
      <c r="D2169" s="239"/>
      <c r="E2169" s="175"/>
      <c r="F2169" s="175"/>
      <c r="G2169" s="175"/>
      <c r="H2169" s="192"/>
      <c r="I2169" s="174"/>
      <c r="J2169" s="174"/>
      <c r="K2169" s="174"/>
      <c r="L2169" s="174"/>
      <c r="M2169" s="174"/>
      <c r="N2169" s="174"/>
      <c r="O2169" s="174"/>
      <c r="P2169" s="174"/>
      <c r="Q2169" s="108"/>
      <c r="R2169" s="82"/>
      <c r="S2169" s="82"/>
      <c r="T2169" s="82"/>
      <c r="U2169" s="82"/>
      <c r="V2169" s="82"/>
      <c r="W2169" s="82"/>
      <c r="X2169" s="82"/>
      <c r="Y2169" s="82"/>
      <c r="Z2169" s="82"/>
      <c r="AA2169" s="82"/>
      <c r="AB2169" s="82"/>
      <c r="AC2169" s="82"/>
      <c r="AD2169" s="5"/>
      <c r="AE2169" s="82"/>
      <c r="AF2169" s="82"/>
      <c r="AG2169" s="82"/>
      <c r="AH2169" s="82"/>
    </row>
    <row r="2170" spans="1:34" s="148" customFormat="1" ht="30" customHeight="1">
      <c r="A2170" s="59"/>
      <c r="B2170" s="59"/>
      <c r="C2170" s="75"/>
      <c r="D2170" s="239"/>
      <c r="E2170" s="175"/>
      <c r="F2170" s="175"/>
      <c r="G2170" s="175"/>
      <c r="H2170" s="192"/>
      <c r="I2170" s="174"/>
      <c r="J2170" s="174"/>
      <c r="K2170" s="174"/>
      <c r="L2170" s="174"/>
      <c r="M2170" s="174"/>
      <c r="N2170" s="174"/>
      <c r="O2170" s="174"/>
      <c r="P2170" s="174"/>
      <c r="Q2170" s="108"/>
      <c r="R2170" s="82"/>
      <c r="S2170" s="82"/>
      <c r="T2170" s="82"/>
      <c r="U2170" s="82"/>
      <c r="V2170" s="82"/>
      <c r="W2170" s="82"/>
      <c r="X2170" s="82"/>
      <c r="Y2170" s="82"/>
      <c r="Z2170" s="82"/>
      <c r="AA2170" s="82"/>
      <c r="AB2170" s="82"/>
      <c r="AC2170" s="82"/>
      <c r="AD2170" s="5"/>
      <c r="AE2170" s="138"/>
      <c r="AF2170" s="138"/>
      <c r="AG2170" s="138"/>
      <c r="AH2170" s="138"/>
    </row>
    <row r="2171" spans="1:34" s="148" customFormat="1" ht="30" customHeight="1">
      <c r="A2171" s="59"/>
      <c r="B2171" s="59"/>
      <c r="C2171" s="75"/>
      <c r="D2171" s="239"/>
      <c r="E2171" s="175"/>
      <c r="F2171" s="175"/>
      <c r="G2171" s="175"/>
      <c r="H2171" s="192"/>
      <c r="I2171" s="174"/>
      <c r="J2171" s="174"/>
      <c r="K2171" s="174"/>
      <c r="L2171" s="174"/>
      <c r="M2171" s="174"/>
      <c r="N2171" s="174"/>
      <c r="O2171" s="174"/>
      <c r="P2171" s="174"/>
      <c r="Q2171" s="108"/>
      <c r="R2171" s="82"/>
      <c r="S2171" s="82"/>
      <c r="T2171" s="82"/>
      <c r="U2171" s="82"/>
      <c r="V2171" s="82"/>
      <c r="W2171" s="82"/>
      <c r="X2171" s="82"/>
      <c r="Y2171" s="82"/>
      <c r="Z2171" s="82"/>
      <c r="AA2171" s="82"/>
      <c r="AB2171" s="82"/>
      <c r="AC2171" s="82"/>
      <c r="AD2171" s="82"/>
      <c r="AE2171" s="82"/>
      <c r="AF2171" s="82"/>
      <c r="AG2171" s="82"/>
      <c r="AH2171" s="82"/>
    </row>
    <row r="2172" spans="1:34" s="148" customFormat="1" ht="30" customHeight="1">
      <c r="A2172" s="59"/>
      <c r="B2172" s="59"/>
      <c r="C2172" s="75"/>
      <c r="D2172" s="239"/>
      <c r="E2172" s="175"/>
      <c r="F2172" s="175"/>
      <c r="G2172" s="175"/>
      <c r="H2172" s="192"/>
      <c r="I2172" s="174"/>
      <c r="J2172" s="174"/>
      <c r="K2172" s="174"/>
      <c r="L2172" s="174"/>
      <c r="M2172" s="174"/>
      <c r="N2172" s="174"/>
      <c r="O2172" s="174"/>
      <c r="P2172" s="174"/>
      <c r="Q2172" s="108"/>
      <c r="R2172" s="82"/>
      <c r="S2172" s="82"/>
      <c r="T2172" s="82"/>
      <c r="U2172" s="82"/>
      <c r="V2172" s="82"/>
      <c r="W2172" s="82"/>
      <c r="X2172" s="82"/>
      <c r="Y2172" s="82"/>
      <c r="Z2172" s="82"/>
      <c r="AA2172" s="82"/>
      <c r="AB2172" s="82"/>
      <c r="AC2172" s="82"/>
      <c r="AD2172" s="82"/>
      <c r="AE2172" s="82"/>
      <c r="AF2172" s="82"/>
      <c r="AG2172" s="82"/>
      <c r="AH2172" s="82"/>
    </row>
    <row r="2173" spans="1:34" s="148" customFormat="1" ht="30" customHeight="1">
      <c r="A2173" s="59"/>
      <c r="B2173" s="59"/>
      <c r="C2173" s="75"/>
      <c r="D2173" s="239"/>
      <c r="E2173" s="175"/>
      <c r="F2173" s="175"/>
      <c r="G2173" s="175"/>
      <c r="H2173" s="192"/>
      <c r="I2173" s="174"/>
      <c r="J2173" s="174"/>
      <c r="K2173" s="174"/>
      <c r="L2173" s="174"/>
      <c r="M2173" s="174"/>
      <c r="N2173" s="174"/>
      <c r="O2173" s="174"/>
      <c r="P2173" s="174"/>
      <c r="Q2173" s="108"/>
      <c r="R2173" s="82"/>
      <c r="S2173" s="82"/>
      <c r="T2173" s="82"/>
      <c r="U2173" s="82"/>
      <c r="V2173" s="82"/>
      <c r="W2173" s="82"/>
      <c r="X2173" s="82"/>
      <c r="Y2173" s="82"/>
      <c r="Z2173" s="82"/>
      <c r="AA2173" s="82"/>
      <c r="AB2173" s="82"/>
      <c r="AC2173" s="82"/>
      <c r="AD2173" s="82"/>
      <c r="AE2173" s="82"/>
      <c r="AF2173" s="82"/>
      <c r="AG2173" s="82"/>
      <c r="AH2173" s="82"/>
    </row>
    <row r="2174" spans="1:34" s="148" customFormat="1" ht="30" customHeight="1">
      <c r="A2174" s="59"/>
      <c r="B2174" s="59"/>
      <c r="C2174" s="75"/>
      <c r="D2174" s="239"/>
      <c r="E2174" s="175"/>
      <c r="F2174" s="175"/>
      <c r="G2174" s="175"/>
      <c r="H2174" s="192"/>
      <c r="I2174" s="174"/>
      <c r="J2174" s="174"/>
      <c r="K2174" s="174"/>
      <c r="L2174" s="174"/>
      <c r="M2174" s="174"/>
      <c r="N2174" s="174"/>
      <c r="O2174" s="174"/>
      <c r="P2174" s="174"/>
      <c r="Q2174" s="108"/>
      <c r="R2174" s="82"/>
      <c r="S2174" s="82"/>
      <c r="T2174" s="82"/>
      <c r="U2174" s="82"/>
      <c r="V2174" s="82"/>
      <c r="W2174" s="82"/>
      <c r="X2174" s="82"/>
      <c r="Y2174" s="82"/>
      <c r="Z2174" s="82"/>
      <c r="AA2174" s="82"/>
      <c r="AB2174" s="82"/>
      <c r="AC2174" s="82"/>
      <c r="AD2174" s="82"/>
      <c r="AE2174" s="82"/>
      <c r="AF2174" s="82"/>
      <c r="AG2174" s="82"/>
      <c r="AH2174" s="82"/>
    </row>
    <row r="2175" spans="1:34" s="148" customFormat="1" ht="30" customHeight="1">
      <c r="A2175" s="59"/>
      <c r="B2175" s="59"/>
      <c r="C2175" s="75"/>
      <c r="D2175" s="239"/>
      <c r="E2175" s="175"/>
      <c r="F2175" s="175"/>
      <c r="G2175" s="175"/>
      <c r="H2175" s="192"/>
      <c r="I2175" s="174"/>
      <c r="J2175" s="174"/>
      <c r="K2175" s="174"/>
      <c r="L2175" s="174"/>
      <c r="M2175" s="174"/>
      <c r="N2175" s="174"/>
      <c r="O2175" s="174"/>
      <c r="P2175" s="174"/>
      <c r="Q2175" s="108"/>
      <c r="R2175" s="82"/>
      <c r="S2175" s="82"/>
      <c r="T2175" s="82"/>
      <c r="U2175" s="82"/>
      <c r="V2175" s="82"/>
      <c r="W2175" s="82"/>
      <c r="X2175" s="82"/>
      <c r="Y2175" s="82"/>
      <c r="Z2175" s="82"/>
      <c r="AA2175" s="82"/>
      <c r="AB2175" s="82"/>
      <c r="AC2175" s="82"/>
      <c r="AD2175" s="82"/>
      <c r="AE2175" s="82"/>
      <c r="AF2175" s="82"/>
      <c r="AG2175" s="82"/>
      <c r="AH2175" s="82"/>
    </row>
    <row r="2176" spans="1:34" s="148" customFormat="1" ht="30" customHeight="1">
      <c r="A2176" s="59"/>
      <c r="B2176" s="59"/>
      <c r="C2176" s="75"/>
      <c r="D2176" s="239"/>
      <c r="E2176" s="175"/>
      <c r="F2176" s="175"/>
      <c r="G2176" s="175"/>
      <c r="H2176" s="192"/>
      <c r="I2176" s="174"/>
      <c r="J2176" s="174"/>
      <c r="K2176" s="174"/>
      <c r="L2176" s="174"/>
      <c r="M2176" s="174"/>
      <c r="N2176" s="174"/>
      <c r="O2176" s="174"/>
      <c r="P2176" s="174"/>
      <c r="Q2176" s="108"/>
      <c r="R2176" s="82"/>
      <c r="S2176" s="82"/>
      <c r="T2176" s="82"/>
      <c r="U2176" s="82"/>
      <c r="V2176" s="82"/>
      <c r="W2176" s="82"/>
      <c r="X2176" s="82"/>
      <c r="Y2176" s="82"/>
      <c r="Z2176" s="82"/>
      <c r="AA2176" s="82"/>
      <c r="AB2176" s="82"/>
      <c r="AC2176" s="82"/>
      <c r="AD2176" s="82"/>
      <c r="AE2176" s="82"/>
      <c r="AF2176" s="82"/>
      <c r="AG2176" s="82"/>
      <c r="AH2176" s="82"/>
    </row>
    <row r="2177" spans="1:34" s="148" customFormat="1" ht="30" customHeight="1">
      <c r="A2177" s="59"/>
      <c r="B2177" s="59"/>
      <c r="C2177" s="75"/>
      <c r="D2177" s="239"/>
      <c r="E2177" s="175"/>
      <c r="F2177" s="175"/>
      <c r="G2177" s="175"/>
      <c r="H2177" s="192"/>
      <c r="I2177" s="174"/>
      <c r="J2177" s="174"/>
      <c r="K2177" s="174"/>
      <c r="L2177" s="174"/>
      <c r="M2177" s="174"/>
      <c r="N2177" s="174"/>
      <c r="O2177" s="174"/>
      <c r="P2177" s="174"/>
      <c r="Q2177" s="108"/>
      <c r="R2177" s="82"/>
      <c r="S2177" s="82"/>
      <c r="T2177" s="82"/>
      <c r="U2177" s="82"/>
      <c r="V2177" s="82"/>
      <c r="W2177" s="82"/>
      <c r="X2177" s="82"/>
      <c r="Y2177" s="82"/>
      <c r="Z2177" s="82"/>
      <c r="AA2177" s="82"/>
      <c r="AB2177" s="82"/>
      <c r="AC2177" s="82"/>
      <c r="AD2177" s="82"/>
      <c r="AE2177" s="82"/>
      <c r="AF2177" s="82"/>
      <c r="AG2177" s="82"/>
      <c r="AH2177" s="82"/>
    </row>
    <row r="2178" spans="1:34" s="148" customFormat="1" ht="30" customHeight="1">
      <c r="A2178" s="59"/>
      <c r="B2178" s="59"/>
      <c r="C2178" s="75"/>
      <c r="D2178" s="239"/>
      <c r="E2178" s="175"/>
      <c r="F2178" s="175"/>
      <c r="G2178" s="175"/>
      <c r="H2178" s="192"/>
      <c r="I2178" s="174"/>
      <c r="J2178" s="174"/>
      <c r="K2178" s="174"/>
      <c r="L2178" s="174"/>
      <c r="M2178" s="174"/>
      <c r="N2178" s="174"/>
      <c r="O2178" s="174"/>
      <c r="P2178" s="174"/>
      <c r="Q2178" s="108"/>
      <c r="R2178" s="82"/>
      <c r="S2178" s="82"/>
      <c r="T2178" s="82"/>
      <c r="U2178" s="82"/>
      <c r="V2178" s="82"/>
      <c r="W2178" s="82"/>
      <c r="X2178" s="82"/>
      <c r="Y2178" s="82"/>
      <c r="Z2178" s="82"/>
      <c r="AA2178" s="82"/>
      <c r="AB2178" s="82"/>
      <c r="AC2178" s="82"/>
      <c r="AD2178" s="82"/>
      <c r="AE2178" s="82"/>
      <c r="AF2178" s="82"/>
      <c r="AG2178" s="82"/>
      <c r="AH2178" s="82"/>
    </row>
    <row r="2179" spans="1:34" s="148" customFormat="1" ht="30" customHeight="1">
      <c r="A2179" s="59"/>
      <c r="B2179" s="59"/>
      <c r="C2179" s="75"/>
      <c r="D2179" s="239"/>
      <c r="E2179" s="175"/>
      <c r="F2179" s="175"/>
      <c r="G2179" s="175"/>
      <c r="H2179" s="192"/>
      <c r="I2179" s="174"/>
      <c r="J2179" s="174"/>
      <c r="K2179" s="174"/>
      <c r="L2179" s="174"/>
      <c r="M2179" s="174"/>
      <c r="N2179" s="174"/>
      <c r="O2179" s="174"/>
      <c r="P2179" s="174"/>
      <c r="Q2179" s="108"/>
      <c r="R2179" s="82"/>
      <c r="S2179" s="82"/>
      <c r="T2179" s="82"/>
      <c r="U2179" s="82"/>
      <c r="V2179" s="82"/>
      <c r="W2179" s="82"/>
      <c r="X2179" s="82"/>
      <c r="Y2179" s="82"/>
      <c r="Z2179" s="82"/>
      <c r="AA2179" s="82"/>
      <c r="AB2179" s="82"/>
      <c r="AC2179" s="82"/>
      <c r="AD2179" s="82"/>
      <c r="AE2179" s="82"/>
      <c r="AF2179" s="82"/>
      <c r="AG2179" s="82"/>
      <c r="AH2179" s="82"/>
    </row>
    <row r="2180" spans="1:34" s="148" customFormat="1" ht="30" customHeight="1">
      <c r="A2180" s="59"/>
      <c r="B2180" s="59"/>
      <c r="C2180" s="75"/>
      <c r="D2180" s="239"/>
      <c r="E2180" s="175"/>
      <c r="F2180" s="175"/>
      <c r="G2180" s="175"/>
      <c r="H2180" s="192"/>
      <c r="I2180" s="174"/>
      <c r="J2180" s="174"/>
      <c r="K2180" s="174"/>
      <c r="L2180" s="174"/>
      <c r="M2180" s="174"/>
      <c r="N2180" s="174"/>
      <c r="O2180" s="174"/>
      <c r="P2180" s="174"/>
      <c r="Q2180" s="108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2"/>
      <c r="AD2180" s="82"/>
      <c r="AE2180" s="82"/>
      <c r="AF2180" s="82"/>
      <c r="AG2180" s="82"/>
      <c r="AH2180" s="82"/>
    </row>
    <row r="2181" spans="1:34" s="148" customFormat="1" ht="30" customHeight="1">
      <c r="A2181" s="59"/>
      <c r="B2181" s="59"/>
      <c r="C2181" s="75"/>
      <c r="D2181" s="239"/>
      <c r="E2181" s="175"/>
      <c r="F2181" s="175"/>
      <c r="G2181" s="175"/>
      <c r="H2181" s="192"/>
      <c r="I2181" s="174"/>
      <c r="J2181" s="174"/>
      <c r="K2181" s="174"/>
      <c r="L2181" s="174"/>
      <c r="M2181" s="174"/>
      <c r="N2181" s="174"/>
      <c r="O2181" s="174"/>
      <c r="P2181" s="174"/>
      <c r="Q2181" s="108"/>
      <c r="R2181" s="82"/>
      <c r="S2181" s="82"/>
      <c r="T2181" s="82"/>
      <c r="U2181" s="82"/>
      <c r="V2181" s="82"/>
      <c r="W2181" s="82"/>
      <c r="X2181" s="82"/>
      <c r="Y2181" s="82"/>
      <c r="Z2181" s="82"/>
      <c r="AA2181" s="82"/>
      <c r="AB2181" s="82"/>
      <c r="AC2181" s="82"/>
      <c r="AD2181" s="82"/>
      <c r="AE2181" s="82"/>
      <c r="AF2181" s="82"/>
      <c r="AG2181" s="82"/>
      <c r="AH2181" s="82"/>
    </row>
    <row r="2182" spans="1:34" s="148" customFormat="1" ht="30" customHeight="1">
      <c r="A2182" s="59"/>
      <c r="B2182" s="59"/>
      <c r="C2182" s="75"/>
      <c r="D2182" s="239"/>
      <c r="E2182" s="175"/>
      <c r="F2182" s="175"/>
      <c r="G2182" s="175"/>
      <c r="H2182" s="192"/>
      <c r="I2182" s="174"/>
      <c r="J2182" s="174"/>
      <c r="K2182" s="174"/>
      <c r="L2182" s="174"/>
      <c r="M2182" s="174"/>
      <c r="N2182" s="174"/>
      <c r="O2182" s="174"/>
      <c r="P2182" s="174"/>
      <c r="Q2182" s="108"/>
      <c r="R2182" s="82"/>
      <c r="S2182" s="82"/>
      <c r="T2182" s="82"/>
      <c r="U2182" s="82"/>
      <c r="V2182" s="82"/>
      <c r="W2182" s="82"/>
      <c r="X2182" s="82"/>
      <c r="Y2182" s="82"/>
      <c r="Z2182" s="82"/>
      <c r="AA2182" s="82"/>
      <c r="AB2182" s="82"/>
      <c r="AC2182" s="82"/>
      <c r="AD2182" s="82"/>
      <c r="AE2182" s="82"/>
      <c r="AF2182" s="82"/>
      <c r="AG2182" s="82"/>
      <c r="AH2182" s="82"/>
    </row>
    <row r="2183" spans="1:34" s="148" customFormat="1" ht="30" customHeight="1">
      <c r="A2183" s="59"/>
      <c r="B2183" s="59"/>
      <c r="C2183" s="75"/>
      <c r="D2183" s="239"/>
      <c r="E2183" s="175"/>
      <c r="F2183" s="175"/>
      <c r="G2183" s="175"/>
      <c r="H2183" s="192"/>
      <c r="I2183" s="174"/>
      <c r="J2183" s="174"/>
      <c r="K2183" s="174"/>
      <c r="L2183" s="174"/>
      <c r="M2183" s="174"/>
      <c r="N2183" s="174"/>
      <c r="O2183" s="174"/>
      <c r="P2183" s="174"/>
      <c r="Q2183" s="108"/>
      <c r="R2183" s="82"/>
      <c r="S2183" s="82"/>
      <c r="T2183" s="82"/>
      <c r="U2183" s="82"/>
      <c r="V2183" s="82"/>
      <c r="W2183" s="82"/>
      <c r="X2183" s="82"/>
      <c r="Y2183" s="82"/>
      <c r="Z2183" s="82"/>
      <c r="AA2183" s="82"/>
      <c r="AB2183" s="82"/>
      <c r="AC2183" t="s">
        <v>197</v>
      </c>
      <c r="AD2183" s="82"/>
      <c r="AE2183" s="82"/>
      <c r="AF2183" s="82"/>
      <c r="AG2183" s="82"/>
      <c r="AH2183" s="82"/>
    </row>
    <row r="2184" spans="1:34" s="148" customFormat="1" ht="30" customHeight="1">
      <c r="A2184" s="59"/>
      <c r="B2184" s="59"/>
      <c r="C2184" s="75"/>
      <c r="D2184" s="239"/>
      <c r="E2184" s="175"/>
      <c r="F2184" s="175"/>
      <c r="G2184" s="175"/>
      <c r="H2184" s="192"/>
      <c r="I2184" s="174"/>
      <c r="J2184" s="174"/>
      <c r="K2184" s="174"/>
      <c r="L2184" s="174"/>
      <c r="M2184" s="174"/>
      <c r="N2184" s="174"/>
      <c r="O2184" s="174"/>
      <c r="P2184" s="174"/>
      <c r="Q2184" s="108"/>
      <c r="R2184" s="82"/>
      <c r="S2184" s="82"/>
      <c r="T2184" s="82"/>
      <c r="U2184" s="82"/>
      <c r="V2184" s="82"/>
      <c r="W2184" s="82"/>
      <c r="X2184" s="82"/>
      <c r="Y2184" s="82"/>
      <c r="Z2184" s="82"/>
      <c r="AA2184" s="82"/>
      <c r="AB2184" s="82"/>
      <c r="AC2184" s="82"/>
      <c r="AD2184" s="82"/>
      <c r="AE2184" s="82"/>
      <c r="AF2184" s="82"/>
      <c r="AG2184" s="82"/>
      <c r="AH2184" s="82"/>
    </row>
    <row r="2185" spans="1:34" s="148" customFormat="1" ht="30" customHeight="1">
      <c r="A2185" s="59"/>
      <c r="B2185" s="59"/>
      <c r="C2185" s="75"/>
      <c r="D2185" s="239"/>
      <c r="E2185" s="175"/>
      <c r="F2185" s="175"/>
      <c r="G2185" s="175"/>
      <c r="H2185" s="192"/>
      <c r="I2185" s="174"/>
      <c r="J2185" s="174"/>
      <c r="K2185" s="174"/>
      <c r="L2185" s="174"/>
      <c r="M2185" s="174"/>
      <c r="N2185" s="174"/>
      <c r="O2185" s="174"/>
      <c r="P2185" s="174"/>
      <c r="Q2185" s="108"/>
      <c r="R2185" s="82"/>
      <c r="S2185" s="82"/>
      <c r="T2185" s="82"/>
      <c r="U2185" s="82"/>
      <c r="V2185" s="82"/>
      <c r="W2185" s="82"/>
      <c r="X2185" s="82"/>
      <c r="Y2185" s="82"/>
      <c r="Z2185" s="82"/>
      <c r="AA2185" s="82"/>
      <c r="AB2185" s="82"/>
      <c r="AC2185" s="82"/>
      <c r="AD2185" s="82"/>
      <c r="AE2185" s="82"/>
      <c r="AF2185" s="82"/>
      <c r="AG2185" s="82"/>
      <c r="AH2185" s="82"/>
    </row>
    <row r="2186" spans="1:34" s="148" customFormat="1" ht="30" customHeight="1">
      <c r="A2186" s="59"/>
      <c r="B2186" s="59"/>
      <c r="C2186" s="75"/>
      <c r="D2186" s="239"/>
      <c r="E2186" s="175"/>
      <c r="F2186" s="175"/>
      <c r="G2186" s="175"/>
      <c r="H2186" s="192"/>
      <c r="I2186" s="174"/>
      <c r="J2186" s="174"/>
      <c r="K2186" s="174"/>
      <c r="L2186" s="174"/>
      <c r="M2186" s="174"/>
      <c r="N2186" s="174"/>
      <c r="O2186" s="174"/>
      <c r="P2186" s="174"/>
      <c r="Q2186" s="108"/>
      <c r="R2186" s="82"/>
      <c r="S2186" s="82"/>
      <c r="T2186" s="82"/>
      <c r="U2186" s="82"/>
      <c r="V2186" s="82"/>
      <c r="W2186" s="82"/>
      <c r="X2186" s="82"/>
      <c r="Y2186" s="82"/>
      <c r="Z2186" s="82"/>
      <c r="AA2186" s="82"/>
      <c r="AB2186" s="82"/>
      <c r="AC2186" s="82"/>
      <c r="AD2186" s="82"/>
      <c r="AE2186" s="82"/>
      <c r="AF2186" s="82"/>
      <c r="AG2186" s="82"/>
      <c r="AH2186" s="82"/>
    </row>
    <row r="2187" spans="1:34" s="148" customFormat="1" ht="30" customHeight="1">
      <c r="A2187" s="59"/>
      <c r="B2187" s="59"/>
      <c r="C2187" s="75"/>
      <c r="D2187" s="239"/>
      <c r="E2187" s="175"/>
      <c r="F2187" s="175"/>
      <c r="G2187" s="175"/>
      <c r="H2187" s="192"/>
      <c r="I2187" s="174"/>
      <c r="J2187" s="174"/>
      <c r="K2187" s="174"/>
      <c r="L2187" s="174"/>
      <c r="M2187" s="174"/>
      <c r="N2187" s="174"/>
      <c r="O2187" s="174"/>
      <c r="P2187" s="174"/>
      <c r="Q2187" s="108"/>
      <c r="R2187" s="82"/>
      <c r="S2187" s="82"/>
      <c r="T2187" s="82"/>
      <c r="U2187" s="82"/>
      <c r="V2187" s="82"/>
      <c r="W2187" s="82"/>
      <c r="X2187" s="82"/>
      <c r="Y2187" s="82"/>
      <c r="Z2187" s="82"/>
      <c r="AA2187" s="82"/>
      <c r="AB2187" s="82"/>
      <c r="AC2187" s="82"/>
      <c r="AD2187" s="82"/>
      <c r="AE2187" s="82"/>
      <c r="AF2187" s="82"/>
      <c r="AG2187" s="82"/>
      <c r="AH2187" s="82"/>
    </row>
    <row r="2188" spans="1:34" s="148" customFormat="1" ht="30" customHeight="1">
      <c r="A2188" s="59"/>
      <c r="B2188" s="59"/>
      <c r="C2188" s="75"/>
      <c r="D2188" s="239"/>
      <c r="E2188" s="175"/>
      <c r="F2188" s="175"/>
      <c r="G2188" s="175"/>
      <c r="H2188" s="192"/>
      <c r="I2188" s="174"/>
      <c r="J2188" s="174"/>
      <c r="K2188" s="174"/>
      <c r="L2188" s="174"/>
      <c r="M2188" s="174"/>
      <c r="N2188" s="174"/>
      <c r="O2188" s="174"/>
      <c r="P2188" s="174"/>
      <c r="Q2188" s="108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2"/>
      <c r="AD2188" s="82"/>
      <c r="AE2188" s="82"/>
      <c r="AF2188" s="82"/>
      <c r="AG2188" s="82"/>
      <c r="AH2188" s="82"/>
    </row>
    <row r="2189" spans="1:34" s="148" customFormat="1" ht="30" customHeight="1">
      <c r="A2189" s="59"/>
      <c r="B2189" s="59"/>
      <c r="C2189" s="75"/>
      <c r="D2189" s="239"/>
      <c r="E2189" s="175"/>
      <c r="F2189" s="175"/>
      <c r="G2189" s="175"/>
      <c r="H2189" s="192"/>
      <c r="I2189" s="174"/>
      <c r="J2189" s="174"/>
      <c r="K2189" s="174"/>
      <c r="L2189" s="174"/>
      <c r="M2189" s="174"/>
      <c r="N2189" s="174"/>
      <c r="O2189" s="174"/>
      <c r="P2189" s="174"/>
      <c r="Q2189" s="108"/>
      <c r="R2189" s="82"/>
      <c r="S2189" s="82"/>
      <c r="T2189" s="82"/>
      <c r="U2189" s="82"/>
      <c r="V2189" s="82"/>
      <c r="W2189" s="82"/>
      <c r="X2189" s="82"/>
      <c r="Y2189" s="82"/>
      <c r="Z2189" s="82"/>
      <c r="AA2189" s="82"/>
      <c r="AB2189" s="82"/>
      <c r="AC2189" s="82"/>
      <c r="AD2189" s="82"/>
      <c r="AE2189" s="82"/>
      <c r="AF2189" s="82"/>
      <c r="AG2189" s="82"/>
      <c r="AH2189" s="82"/>
    </row>
    <row r="2190" spans="1:34" s="148" customFormat="1" ht="30" customHeight="1">
      <c r="A2190" s="59"/>
      <c r="B2190" s="59"/>
      <c r="C2190" s="75"/>
      <c r="D2190" s="239"/>
      <c r="E2190" s="175"/>
      <c r="F2190" s="175"/>
      <c r="G2190" s="175"/>
      <c r="H2190" s="192"/>
      <c r="I2190" s="174"/>
      <c r="J2190" s="174"/>
      <c r="K2190" s="174"/>
      <c r="L2190" s="174"/>
      <c r="M2190" s="174"/>
      <c r="N2190" s="174"/>
      <c r="O2190" s="174"/>
      <c r="P2190" s="174"/>
      <c r="Q2190" s="108"/>
      <c r="R2190" s="82"/>
      <c r="S2190" s="82"/>
      <c r="T2190" s="82"/>
      <c r="U2190" s="82"/>
      <c r="V2190" s="82"/>
      <c r="W2190" s="82"/>
      <c r="X2190" s="82"/>
      <c r="Y2190" s="82"/>
      <c r="Z2190" s="82"/>
      <c r="AA2190" s="82"/>
      <c r="AB2190" s="82"/>
      <c r="AC2190" s="82"/>
      <c r="AD2190" s="82"/>
      <c r="AE2190" s="82"/>
      <c r="AF2190" s="82"/>
      <c r="AG2190" s="82"/>
      <c r="AH2190" s="82"/>
    </row>
    <row r="2191" spans="1:34" s="148" customFormat="1" ht="30" customHeight="1">
      <c r="A2191" s="59"/>
      <c r="B2191" s="59"/>
      <c r="C2191" s="75"/>
      <c r="D2191" s="239"/>
      <c r="E2191" s="175"/>
      <c r="F2191" s="175"/>
      <c r="G2191" s="175"/>
      <c r="H2191" s="192"/>
      <c r="I2191" s="174"/>
      <c r="J2191" s="174"/>
      <c r="K2191" s="174"/>
      <c r="L2191" s="174"/>
      <c r="M2191" s="174"/>
      <c r="N2191" s="174"/>
      <c r="O2191" s="174"/>
      <c r="P2191" s="174"/>
      <c r="Q2191" s="108"/>
      <c r="R2191" s="82"/>
      <c r="S2191" s="82"/>
      <c r="T2191" s="82"/>
      <c r="U2191" s="82"/>
      <c r="V2191" s="82"/>
      <c r="W2191" s="82"/>
      <c r="X2191" s="82"/>
      <c r="Y2191" s="82"/>
      <c r="Z2191" s="82"/>
      <c r="AA2191" s="82"/>
      <c r="AB2191" s="82"/>
      <c r="AC2191" s="82"/>
      <c r="AD2191" s="82"/>
      <c r="AE2191" s="82"/>
      <c r="AF2191" s="82"/>
      <c r="AG2191" s="82"/>
      <c r="AH2191" s="82"/>
    </row>
    <row r="2192" spans="1:34" s="148" customFormat="1" ht="30" customHeight="1">
      <c r="A2192" s="59"/>
      <c r="B2192" s="59"/>
      <c r="C2192" s="75"/>
      <c r="D2192" s="239"/>
      <c r="E2192" s="175"/>
      <c r="F2192" s="175"/>
      <c r="G2192" s="175"/>
      <c r="H2192" s="192"/>
      <c r="I2192" s="174"/>
      <c r="J2192" s="174"/>
      <c r="K2192" s="174"/>
      <c r="L2192" s="174"/>
      <c r="M2192" s="174"/>
      <c r="N2192" s="174"/>
      <c r="O2192" s="174"/>
      <c r="P2192" s="174"/>
      <c r="Q2192" s="108"/>
      <c r="R2192" s="82"/>
      <c r="S2192" s="82"/>
      <c r="T2192" s="82"/>
      <c r="U2192" s="82"/>
      <c r="V2192" s="82"/>
      <c r="W2192" s="82"/>
      <c r="X2192" s="82"/>
      <c r="Y2192" s="82"/>
      <c r="Z2192" s="82"/>
      <c r="AA2192" s="82"/>
      <c r="AB2192" s="82"/>
      <c r="AC2192" s="82"/>
      <c r="AD2192" s="82"/>
      <c r="AE2192" s="82"/>
      <c r="AF2192" s="82"/>
      <c r="AG2192" s="82"/>
      <c r="AH2192" s="82"/>
    </row>
    <row r="2193" spans="1:34" s="148" customFormat="1" ht="44.25" customHeight="1">
      <c r="A2193" s="59"/>
      <c r="B2193" s="59"/>
      <c r="C2193" s="75"/>
      <c r="D2193" s="239"/>
      <c r="E2193" s="175"/>
      <c r="F2193" s="175"/>
      <c r="G2193" s="175"/>
      <c r="H2193" s="192"/>
      <c r="I2193" s="174"/>
      <c r="J2193" s="174"/>
      <c r="K2193" s="174"/>
      <c r="L2193" s="174"/>
      <c r="M2193" s="174"/>
      <c r="N2193" s="174"/>
      <c r="O2193" s="174"/>
      <c r="P2193" s="174"/>
      <c r="Q2193" s="108"/>
      <c r="R2193" s="82"/>
      <c r="S2193" s="82"/>
      <c r="T2193" s="82"/>
      <c r="U2193" s="82"/>
      <c r="V2193" s="82"/>
      <c r="W2193" s="82"/>
      <c r="X2193" s="82"/>
      <c r="Y2193" s="82"/>
      <c r="Z2193" s="82"/>
      <c r="AA2193" s="82"/>
      <c r="AB2193" s="82"/>
      <c r="AC2193" s="82"/>
      <c r="AD2193" s="82"/>
      <c r="AE2193" s="82"/>
      <c r="AF2193" s="82"/>
      <c r="AG2193" s="82"/>
      <c r="AH2193" s="82"/>
    </row>
    <row r="2194" spans="1:34" s="148" customFormat="1" ht="30" customHeight="1">
      <c r="A2194" s="59"/>
      <c r="B2194" s="59"/>
      <c r="C2194" s="75"/>
      <c r="D2194" s="239"/>
      <c r="E2194" s="175"/>
      <c r="F2194" s="175"/>
      <c r="G2194" s="175"/>
      <c r="H2194" s="192"/>
      <c r="I2194" s="174"/>
      <c r="J2194" s="174"/>
      <c r="K2194" s="174"/>
      <c r="L2194" s="174"/>
      <c r="M2194" s="174"/>
      <c r="N2194" s="174"/>
      <c r="O2194" s="174"/>
      <c r="P2194" s="174"/>
      <c r="Q2194" s="108"/>
      <c r="R2194" s="82"/>
      <c r="S2194" s="82"/>
      <c r="T2194" s="82"/>
      <c r="U2194" s="82"/>
      <c r="V2194" s="82"/>
      <c r="W2194" s="82"/>
      <c r="X2194" s="82"/>
      <c r="Y2194" s="82"/>
      <c r="Z2194" s="82"/>
      <c r="AA2194" s="82"/>
      <c r="AB2194" s="82"/>
      <c r="AC2194" s="82"/>
      <c r="AD2194" s="82"/>
      <c r="AE2194" s="82"/>
      <c r="AF2194" s="82"/>
      <c r="AG2194" s="82"/>
      <c r="AH2194" s="82"/>
    </row>
    <row r="2195" spans="1:34" s="148" customFormat="1" ht="30" customHeight="1">
      <c r="A2195" s="59"/>
      <c r="B2195" s="59"/>
      <c r="C2195" s="75"/>
      <c r="D2195" s="239"/>
      <c r="E2195" s="175"/>
      <c r="F2195" s="175"/>
      <c r="G2195" s="175"/>
      <c r="H2195" s="192"/>
      <c r="I2195" s="174"/>
      <c r="J2195" s="174"/>
      <c r="K2195" s="174"/>
      <c r="L2195" s="174"/>
      <c r="M2195" s="174"/>
      <c r="N2195" s="174"/>
      <c r="O2195" s="174"/>
      <c r="P2195" s="174"/>
      <c r="Q2195" s="108"/>
      <c r="R2195" s="82"/>
      <c r="S2195" s="82"/>
      <c r="T2195" s="82"/>
      <c r="U2195" s="82"/>
      <c r="V2195" s="82"/>
      <c r="W2195" s="82"/>
      <c r="X2195" s="82"/>
      <c r="Y2195" s="82"/>
      <c r="Z2195" s="82"/>
      <c r="AA2195" s="82"/>
      <c r="AB2195" s="82"/>
      <c r="AC2195" s="82"/>
      <c r="AD2195" s="82"/>
      <c r="AE2195" s="82"/>
      <c r="AF2195" s="82"/>
      <c r="AG2195" s="82"/>
      <c r="AH2195" s="82"/>
    </row>
    <row r="2196" spans="1:34" s="148" customFormat="1" ht="30" customHeight="1">
      <c r="A2196" s="59"/>
      <c r="B2196" s="59"/>
      <c r="C2196" s="75"/>
      <c r="D2196" s="239"/>
      <c r="E2196" s="175"/>
      <c r="F2196" s="175"/>
      <c r="G2196" s="175"/>
      <c r="H2196" s="192"/>
      <c r="I2196" s="174"/>
      <c r="J2196" s="174"/>
      <c r="K2196" s="174"/>
      <c r="L2196" s="174"/>
      <c r="M2196" s="174"/>
      <c r="N2196" s="174"/>
      <c r="O2196" s="174"/>
      <c r="P2196" s="174"/>
      <c r="Q2196" s="108"/>
      <c r="R2196" s="82"/>
      <c r="S2196" s="82"/>
      <c r="T2196" s="82"/>
      <c r="U2196" s="82"/>
      <c r="V2196" s="82"/>
      <c r="W2196" s="82"/>
      <c r="X2196" s="82"/>
      <c r="Y2196" s="82"/>
      <c r="Z2196" s="82"/>
      <c r="AA2196" s="82"/>
      <c r="AB2196" s="82"/>
      <c r="AC2196" s="82"/>
      <c r="AD2196" s="82"/>
      <c r="AE2196" s="82"/>
      <c r="AF2196" s="82"/>
      <c r="AG2196" s="82"/>
      <c r="AH2196" s="82"/>
    </row>
    <row r="2197" spans="1:34" s="148" customFormat="1" ht="30" customHeight="1">
      <c r="A2197" s="59"/>
      <c r="B2197" s="59"/>
      <c r="C2197" s="75"/>
      <c r="D2197" s="239"/>
      <c r="E2197" s="175"/>
      <c r="F2197" s="175"/>
      <c r="G2197" s="175"/>
      <c r="H2197" s="192"/>
      <c r="I2197" s="174"/>
      <c r="J2197" s="174"/>
      <c r="K2197" s="174"/>
      <c r="L2197" s="174"/>
      <c r="M2197" s="174"/>
      <c r="N2197" s="174"/>
      <c r="O2197" s="174"/>
      <c r="P2197" s="174"/>
      <c r="Q2197" s="108"/>
      <c r="R2197" s="82"/>
      <c r="S2197" s="82"/>
      <c r="T2197" s="82"/>
      <c r="U2197" s="82"/>
      <c r="V2197" s="82"/>
      <c r="W2197" s="82"/>
      <c r="X2197" s="82"/>
      <c r="Y2197" s="82"/>
      <c r="Z2197" s="82"/>
      <c r="AA2197" s="82"/>
      <c r="AB2197" s="82"/>
      <c r="AC2197" s="82"/>
      <c r="AD2197" s="82"/>
      <c r="AE2197" s="82"/>
      <c r="AF2197" s="82"/>
      <c r="AG2197" s="82"/>
      <c r="AH2197" s="82"/>
    </row>
    <row r="2198" spans="1:34" s="148" customFormat="1" ht="34.5" customHeight="1">
      <c r="A2198" s="59"/>
      <c r="B2198" s="59"/>
      <c r="C2198" s="75"/>
      <c r="D2198" s="239"/>
      <c r="E2198" s="175"/>
      <c r="F2198" s="175"/>
      <c r="G2198" s="175"/>
      <c r="H2198" s="192"/>
      <c r="I2198" s="174"/>
      <c r="J2198" s="174"/>
      <c r="K2198" s="174"/>
      <c r="L2198" s="174"/>
      <c r="M2198" s="174"/>
      <c r="N2198" s="174"/>
      <c r="O2198" s="174"/>
      <c r="P2198" s="174"/>
      <c r="Q2198" s="108"/>
      <c r="R2198" s="82"/>
      <c r="S2198" s="82"/>
      <c r="T2198" s="82"/>
      <c r="U2198" s="82"/>
      <c r="V2198" s="82"/>
      <c r="W2198" s="82"/>
      <c r="X2198" s="82"/>
      <c r="Y2198" s="82"/>
      <c r="Z2198" s="82"/>
      <c r="AA2198" s="82"/>
      <c r="AB2198" s="82"/>
      <c r="AC2198" s="82"/>
      <c r="AD2198" s="82"/>
      <c r="AE2198" s="82"/>
      <c r="AF2198" s="82"/>
      <c r="AG2198" s="82"/>
      <c r="AH2198" s="82"/>
    </row>
    <row r="2199" spans="1:34" s="148" customFormat="1" ht="30" customHeight="1">
      <c r="A2199" s="59"/>
      <c r="B2199" s="59"/>
      <c r="C2199" s="75"/>
      <c r="D2199" s="239"/>
      <c r="E2199" s="175"/>
      <c r="F2199" s="175"/>
      <c r="G2199" s="175"/>
      <c r="H2199" s="192"/>
      <c r="I2199" s="174"/>
      <c r="J2199" s="174"/>
      <c r="K2199" s="174"/>
      <c r="L2199" s="174"/>
      <c r="M2199" s="174"/>
      <c r="N2199" s="174"/>
      <c r="O2199" s="174"/>
      <c r="P2199" s="174"/>
      <c r="Q2199" s="108"/>
      <c r="R2199" s="82"/>
      <c r="S2199" s="82"/>
      <c r="T2199" s="82"/>
      <c r="U2199" s="82"/>
      <c r="V2199" s="82"/>
      <c r="W2199" s="82"/>
      <c r="X2199" s="82"/>
      <c r="Y2199" s="82"/>
      <c r="Z2199" s="82"/>
      <c r="AA2199" s="82"/>
      <c r="AB2199" s="82"/>
      <c r="AC2199" s="82"/>
      <c r="AD2199" s="82"/>
      <c r="AE2199" s="82"/>
      <c r="AF2199" s="82"/>
      <c r="AG2199" s="82"/>
      <c r="AH2199" s="82"/>
    </row>
    <row r="2200" spans="1:34" s="148" customFormat="1" ht="30" customHeight="1">
      <c r="A2200" s="59"/>
      <c r="B2200" s="59"/>
      <c r="C2200" s="75"/>
      <c r="D2200" s="239"/>
      <c r="E2200" s="175"/>
      <c r="F2200" s="175"/>
      <c r="G2200" s="175"/>
      <c r="H2200" s="192"/>
      <c r="I2200" s="174"/>
      <c r="J2200" s="174"/>
      <c r="K2200" s="174"/>
      <c r="L2200" s="174"/>
      <c r="M2200" s="174"/>
      <c r="N2200" s="174"/>
      <c r="O2200" s="174"/>
      <c r="P2200" s="174"/>
      <c r="Q2200" s="108"/>
      <c r="R2200" s="82"/>
      <c r="S2200" s="82"/>
      <c r="T2200" s="82"/>
      <c r="U2200" s="82"/>
      <c r="V2200" s="82"/>
      <c r="W2200" s="82"/>
      <c r="X2200" s="82"/>
      <c r="Y2200" s="82"/>
      <c r="Z2200" s="82"/>
      <c r="AA2200" s="82"/>
      <c r="AB2200" s="82"/>
      <c r="AC2200" s="82"/>
      <c r="AD2200" s="82"/>
      <c r="AE2200" s="82"/>
      <c r="AF2200" s="82"/>
      <c r="AG2200" s="82"/>
      <c r="AH2200" s="82"/>
    </row>
    <row r="2201" spans="1:34" s="148" customFormat="1" ht="39" customHeight="1">
      <c r="A2201" s="59"/>
      <c r="B2201" s="59"/>
      <c r="C2201" s="75"/>
      <c r="D2201" s="239"/>
      <c r="E2201" s="175"/>
      <c r="F2201" s="175"/>
      <c r="G2201" s="175"/>
      <c r="H2201" s="192"/>
      <c r="I2201" s="174"/>
      <c r="J2201" s="174"/>
      <c r="K2201" s="174"/>
      <c r="L2201" s="174"/>
      <c r="M2201" s="174"/>
      <c r="N2201" s="174"/>
      <c r="O2201" s="174"/>
      <c r="P2201" s="174"/>
      <c r="Q2201" s="108"/>
      <c r="R2201" s="82"/>
      <c r="S2201" s="82"/>
      <c r="T2201" s="82"/>
      <c r="U2201" s="82"/>
      <c r="V2201" s="82"/>
      <c r="W2201" s="82"/>
      <c r="X2201" s="82"/>
      <c r="Y2201" s="82"/>
      <c r="Z2201" s="82"/>
      <c r="AA2201" s="82"/>
      <c r="AB2201" s="82"/>
      <c r="AC2201" s="82"/>
      <c r="AD2201" s="82"/>
      <c r="AE2201" s="82"/>
      <c r="AF2201" s="82"/>
      <c r="AG2201" s="82"/>
      <c r="AH2201" s="82"/>
    </row>
    <row r="2202" spans="1:34" s="148" customFormat="1" ht="30" customHeight="1">
      <c r="A2202" s="59"/>
      <c r="B2202" s="59"/>
      <c r="C2202" s="75"/>
      <c r="D2202" s="239"/>
      <c r="E2202" s="175"/>
      <c r="F2202" s="175"/>
      <c r="G2202" s="175"/>
      <c r="H2202" s="192"/>
      <c r="I2202" s="174"/>
      <c r="J2202" s="174"/>
      <c r="K2202" s="174"/>
      <c r="L2202" s="174"/>
      <c r="M2202" s="174"/>
      <c r="N2202" s="174"/>
      <c r="O2202" s="174"/>
      <c r="P2202" s="174"/>
      <c r="Q2202" s="108"/>
      <c r="R2202" s="82"/>
      <c r="S2202" s="82"/>
      <c r="T2202" s="82"/>
      <c r="U2202" s="82"/>
      <c r="V2202" s="82"/>
      <c r="W2202" s="82"/>
      <c r="X2202" s="82"/>
      <c r="Y2202" s="82"/>
      <c r="Z2202" s="82"/>
      <c r="AA2202" s="82"/>
      <c r="AB2202" s="82"/>
      <c r="AC2202" s="82"/>
      <c r="AD2202" s="82"/>
      <c r="AE2202" s="82"/>
      <c r="AF2202" s="82"/>
      <c r="AG2202" s="82"/>
      <c r="AH2202" s="82"/>
    </row>
    <row r="2203" spans="1:34" s="148" customFormat="1" ht="30" customHeight="1">
      <c r="A2203" s="59"/>
      <c r="B2203" s="59"/>
      <c r="C2203" s="75"/>
      <c r="D2203" s="239"/>
      <c r="E2203" s="175"/>
      <c r="F2203" s="175"/>
      <c r="G2203" s="175"/>
      <c r="H2203" s="192"/>
      <c r="I2203" s="174"/>
      <c r="J2203" s="174"/>
      <c r="K2203" s="174"/>
      <c r="L2203" s="174"/>
      <c r="M2203" s="174"/>
      <c r="N2203" s="174"/>
      <c r="O2203" s="174"/>
      <c r="P2203" s="174"/>
      <c r="Q2203" s="108"/>
      <c r="R2203" s="82"/>
      <c r="S2203" s="82"/>
      <c r="T2203" s="82"/>
      <c r="U2203" s="82"/>
      <c r="V2203" s="82"/>
      <c r="W2203" s="82"/>
      <c r="X2203" s="82"/>
      <c r="Y2203" s="82"/>
      <c r="Z2203" s="82"/>
      <c r="AA2203" s="82"/>
      <c r="AB2203" s="82"/>
      <c r="AC2203" s="82"/>
      <c r="AD2203" s="82"/>
      <c r="AE2203" s="82"/>
      <c r="AF2203" s="82"/>
      <c r="AG2203" s="82"/>
      <c r="AH2203" s="82"/>
    </row>
    <row r="2204" spans="1:34" s="148" customFormat="1" ht="30" customHeight="1">
      <c r="A2204" s="59"/>
      <c r="B2204" s="59"/>
      <c r="C2204" s="75"/>
      <c r="D2204" s="239"/>
      <c r="E2204" s="175"/>
      <c r="F2204" s="175"/>
      <c r="G2204" s="175"/>
      <c r="H2204" s="192"/>
      <c r="I2204" s="174"/>
      <c r="J2204" s="174"/>
      <c r="K2204" s="174"/>
      <c r="L2204" s="174"/>
      <c r="M2204" s="174"/>
      <c r="N2204" s="174"/>
      <c r="O2204" s="174"/>
      <c r="P2204" s="174"/>
      <c r="Q2204" s="108"/>
      <c r="R2204" s="82"/>
      <c r="S2204" s="82"/>
      <c r="T2204" s="82"/>
      <c r="U2204" s="82"/>
      <c r="V2204" s="82"/>
      <c r="W2204" s="82"/>
      <c r="X2204" s="82"/>
      <c r="Y2204" s="82"/>
      <c r="Z2204" s="82"/>
      <c r="AA2204" s="82"/>
      <c r="AB2204" s="82"/>
      <c r="AC2204" s="82"/>
      <c r="AD2204" s="82"/>
      <c r="AE2204" s="82"/>
      <c r="AF2204" s="82"/>
      <c r="AG2204" s="82"/>
      <c r="AH2204" s="82"/>
    </row>
    <row r="2205" spans="1:34" s="148" customFormat="1" ht="30" customHeight="1">
      <c r="A2205" s="59"/>
      <c r="B2205" s="59"/>
      <c r="C2205" s="75"/>
      <c r="D2205" s="239"/>
      <c r="E2205" s="175"/>
      <c r="F2205" s="175"/>
      <c r="G2205" s="175"/>
      <c r="H2205" s="192"/>
      <c r="I2205" s="174"/>
      <c r="J2205" s="174"/>
      <c r="K2205" s="174"/>
      <c r="L2205" s="174"/>
      <c r="M2205" s="174"/>
      <c r="N2205" s="174"/>
      <c r="O2205" s="174"/>
      <c r="P2205" s="174"/>
      <c r="Q2205" s="108"/>
      <c r="R2205" s="82"/>
      <c r="S2205" s="82"/>
      <c r="T2205" s="82"/>
      <c r="U2205" s="82"/>
      <c r="V2205" s="82"/>
      <c r="W2205" s="82"/>
      <c r="X2205" s="82"/>
      <c r="Y2205" s="82"/>
      <c r="Z2205" s="82"/>
      <c r="AA2205" s="82"/>
      <c r="AB2205" s="82"/>
      <c r="AC2205" s="82"/>
      <c r="AD2205" s="82"/>
      <c r="AE2205" s="82"/>
      <c r="AF2205" s="82"/>
      <c r="AG2205" s="82"/>
      <c r="AH2205" s="82"/>
    </row>
    <row r="2206" spans="1:34" s="148" customFormat="1" ht="30" customHeight="1">
      <c r="A2206" s="59"/>
      <c r="B2206" s="59"/>
      <c r="C2206" s="75"/>
      <c r="D2206" s="239"/>
      <c r="E2206" s="175"/>
      <c r="F2206" s="175"/>
      <c r="G2206" s="175"/>
      <c r="H2206" s="192"/>
      <c r="I2206" s="174"/>
      <c r="J2206" s="174"/>
      <c r="K2206" s="174"/>
      <c r="L2206" s="174"/>
      <c r="M2206" s="174"/>
      <c r="N2206" s="174"/>
      <c r="O2206" s="174"/>
      <c r="P2206" s="174"/>
      <c r="Q2206" s="108"/>
      <c r="R2206" s="82"/>
      <c r="S2206" s="82"/>
      <c r="T2206" s="82"/>
      <c r="U2206" s="82"/>
      <c r="V2206" s="82"/>
      <c r="W2206" s="82"/>
      <c r="X2206" s="82"/>
      <c r="Y2206" s="82"/>
      <c r="Z2206" s="82"/>
      <c r="AA2206" s="82"/>
      <c r="AB2206" s="82"/>
      <c r="AC2206" s="82"/>
      <c r="AD2206" s="82"/>
      <c r="AE2206" s="82"/>
      <c r="AF2206" s="82"/>
      <c r="AG2206" s="82"/>
      <c r="AH2206" s="82"/>
    </row>
    <row r="2207" spans="1:34" s="148" customFormat="1" ht="30" customHeight="1">
      <c r="A2207" s="59"/>
      <c r="B2207" s="59"/>
      <c r="C2207" s="75"/>
      <c r="D2207" s="239"/>
      <c r="E2207" s="175"/>
      <c r="F2207" s="175"/>
      <c r="G2207" s="175"/>
      <c r="H2207" s="192"/>
      <c r="I2207" s="174"/>
      <c r="J2207" s="174"/>
      <c r="K2207" s="174"/>
      <c r="L2207" s="174"/>
      <c r="M2207" s="174"/>
      <c r="N2207" s="174"/>
      <c r="O2207" s="174"/>
      <c r="P2207" s="174"/>
      <c r="Q2207" s="108"/>
      <c r="R2207" s="82"/>
      <c r="S2207" s="82"/>
      <c r="T2207" s="82"/>
      <c r="U2207" s="82"/>
      <c r="V2207" s="82"/>
      <c r="W2207" s="82"/>
      <c r="X2207" s="82"/>
      <c r="Y2207" s="82"/>
      <c r="Z2207" s="82"/>
      <c r="AA2207" s="82"/>
      <c r="AB2207" s="82"/>
      <c r="AC2207" s="82"/>
      <c r="AD2207" s="82"/>
      <c r="AE2207" s="82"/>
      <c r="AF2207" s="82"/>
      <c r="AG2207" s="82"/>
      <c r="AH2207" s="82"/>
    </row>
    <row r="2208" spans="1:34" s="148" customFormat="1" ht="30" customHeight="1">
      <c r="A2208" s="59"/>
      <c r="B2208" s="59"/>
      <c r="C2208" s="75"/>
      <c r="D2208" s="239"/>
      <c r="E2208" s="175"/>
      <c r="F2208" s="175"/>
      <c r="G2208" s="175"/>
      <c r="H2208" s="192"/>
      <c r="I2208" s="174"/>
      <c r="J2208" s="174"/>
      <c r="K2208" s="174"/>
      <c r="L2208" s="174"/>
      <c r="M2208" s="174"/>
      <c r="N2208" s="174"/>
      <c r="O2208" s="174"/>
      <c r="P2208" s="174"/>
      <c r="Q2208" s="108"/>
      <c r="R2208" s="82"/>
      <c r="S2208" s="82"/>
      <c r="T2208" s="82"/>
      <c r="U2208" s="82"/>
      <c r="V2208" s="82"/>
      <c r="W2208" s="82"/>
      <c r="X2208" s="82"/>
      <c r="Y2208" s="82"/>
      <c r="Z2208" s="82"/>
      <c r="AA2208" s="82"/>
      <c r="AB2208" s="82"/>
      <c r="AC2208" s="82"/>
      <c r="AD2208" s="82"/>
      <c r="AE2208" s="82"/>
      <c r="AF2208" s="82"/>
      <c r="AG2208" s="82"/>
      <c r="AH2208" s="82"/>
    </row>
    <row r="2209" spans="1:34" s="148" customFormat="1" ht="30" customHeight="1">
      <c r="A2209" s="59"/>
      <c r="B2209" s="59"/>
      <c r="C2209" s="75"/>
      <c r="D2209" s="239"/>
      <c r="E2209" s="175"/>
      <c r="F2209" s="175"/>
      <c r="G2209" s="175"/>
      <c r="H2209" s="192"/>
      <c r="I2209" s="174"/>
      <c r="J2209" s="174"/>
      <c r="K2209" s="174"/>
      <c r="L2209" s="174"/>
      <c r="M2209" s="174"/>
      <c r="N2209" s="174"/>
      <c r="O2209" s="174"/>
      <c r="P2209" s="174"/>
      <c r="Q2209" s="108"/>
      <c r="R2209" s="82"/>
      <c r="S2209" s="82"/>
      <c r="T2209" s="82"/>
      <c r="U2209" s="82"/>
      <c r="V2209" s="82"/>
      <c r="W2209" s="82"/>
      <c r="X2209" s="82"/>
      <c r="Y2209" s="82"/>
      <c r="Z2209" s="82"/>
      <c r="AA2209" s="82"/>
      <c r="AB2209" s="82"/>
      <c r="AC2209" s="82"/>
      <c r="AD2209" s="82"/>
      <c r="AE2209" s="82"/>
      <c r="AF2209" s="82"/>
      <c r="AG2209" s="82"/>
      <c r="AH2209" s="82"/>
    </row>
    <row r="2210" spans="1:34" s="148" customFormat="1" ht="30" customHeight="1">
      <c r="A2210" s="59"/>
      <c r="B2210" s="59"/>
      <c r="C2210" s="75"/>
      <c r="D2210" s="239"/>
      <c r="E2210" s="175"/>
      <c r="F2210" s="175"/>
      <c r="G2210" s="175"/>
      <c r="H2210" s="192"/>
      <c r="I2210" s="174"/>
      <c r="J2210" s="174"/>
      <c r="K2210" s="174"/>
      <c r="L2210" s="174"/>
      <c r="M2210" s="174"/>
      <c r="N2210" s="174"/>
      <c r="O2210" s="174"/>
      <c r="P2210" s="174"/>
      <c r="Q2210" s="108"/>
      <c r="R2210" s="82"/>
      <c r="S2210" s="82"/>
      <c r="T2210" s="82"/>
      <c r="U2210" s="82"/>
      <c r="V2210" s="82"/>
      <c r="W2210" s="82"/>
      <c r="X2210" s="82"/>
      <c r="Y2210" s="82"/>
      <c r="Z2210" s="82"/>
      <c r="AA2210" s="82"/>
      <c r="AB2210" s="82"/>
      <c r="AC2210" s="82"/>
      <c r="AD2210" s="82"/>
      <c r="AE2210" s="82"/>
      <c r="AF2210" s="82"/>
      <c r="AG2210" s="82"/>
      <c r="AH2210" s="82"/>
    </row>
    <row r="2211" spans="1:34" s="148" customFormat="1" ht="30" customHeight="1">
      <c r="A2211" s="59"/>
      <c r="B2211" s="59"/>
      <c r="C2211" s="75"/>
      <c r="D2211" s="239"/>
      <c r="E2211" s="175"/>
      <c r="F2211" s="175"/>
      <c r="G2211" s="175"/>
      <c r="H2211" s="192"/>
      <c r="I2211" s="174"/>
      <c r="J2211" s="174"/>
      <c r="K2211" s="174"/>
      <c r="L2211" s="174"/>
      <c r="M2211" s="174"/>
      <c r="N2211" s="174"/>
      <c r="O2211" s="174"/>
      <c r="P2211" s="174"/>
      <c r="Q2211" s="108"/>
      <c r="R2211" s="82"/>
      <c r="S2211" s="82"/>
      <c r="T2211" s="82"/>
      <c r="U2211" s="82"/>
      <c r="V2211" s="82"/>
      <c r="W2211" s="82"/>
      <c r="X2211" s="82"/>
      <c r="Y2211" s="82"/>
      <c r="Z2211" s="82"/>
      <c r="AA2211" s="82"/>
      <c r="AB2211" s="82"/>
      <c r="AC2211" s="82"/>
      <c r="AD2211" s="82"/>
      <c r="AE2211" s="82"/>
      <c r="AF2211" s="82"/>
      <c r="AG2211" s="82"/>
      <c r="AH2211" s="82"/>
    </row>
    <row r="2212" spans="1:34" s="148" customFormat="1" ht="30" customHeight="1">
      <c r="A2212" s="59"/>
      <c r="B2212" s="59"/>
      <c r="C2212" s="75"/>
      <c r="D2212" s="239"/>
      <c r="E2212" s="175"/>
      <c r="F2212" s="175"/>
      <c r="G2212" s="175"/>
      <c r="H2212" s="192"/>
      <c r="I2212" s="174"/>
      <c r="J2212" s="174"/>
      <c r="K2212" s="174"/>
      <c r="L2212" s="174"/>
      <c r="M2212" s="174"/>
      <c r="N2212" s="174"/>
      <c r="O2212" s="174"/>
      <c r="P2212" s="174"/>
      <c r="Q2212" s="108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2"/>
      <c r="AD2212" s="82"/>
      <c r="AE2212" s="82"/>
      <c r="AF2212" s="82"/>
      <c r="AG2212" s="82"/>
      <c r="AH2212" s="82"/>
    </row>
    <row r="2213" spans="1:34" s="148" customFormat="1" ht="30" customHeight="1">
      <c r="A2213" s="59"/>
      <c r="B2213" s="59"/>
      <c r="C2213" s="75"/>
      <c r="D2213" s="239"/>
      <c r="E2213" s="175"/>
      <c r="F2213" s="175"/>
      <c r="G2213" s="175"/>
      <c r="H2213" s="192"/>
      <c r="I2213" s="174"/>
      <c r="J2213" s="174"/>
      <c r="K2213" s="174"/>
      <c r="L2213" s="174"/>
      <c r="M2213" s="174"/>
      <c r="N2213" s="174"/>
      <c r="O2213" s="174"/>
      <c r="P2213" s="174"/>
      <c r="Q2213" s="108"/>
      <c r="R2213" s="82"/>
      <c r="S2213" s="82"/>
      <c r="T2213" s="82"/>
      <c r="U2213" s="82"/>
      <c r="V2213" s="82"/>
      <c r="W2213" s="82"/>
      <c r="X2213" s="82"/>
      <c r="Y2213" s="82"/>
      <c r="Z2213" s="82"/>
      <c r="AA2213" s="82"/>
      <c r="AB2213" s="82"/>
      <c r="AC2213" s="82"/>
      <c r="AD2213" s="82"/>
      <c r="AE2213" s="82"/>
      <c r="AF2213" s="82"/>
      <c r="AG2213" s="82"/>
      <c r="AH2213" s="82"/>
    </row>
    <row r="2214" spans="1:34" s="148" customFormat="1" ht="30" customHeight="1">
      <c r="A2214" s="59"/>
      <c r="B2214" s="59"/>
      <c r="C2214" s="75"/>
      <c r="D2214" s="239"/>
      <c r="E2214" s="175"/>
      <c r="F2214" s="175"/>
      <c r="G2214" s="175"/>
      <c r="H2214" s="192"/>
      <c r="I2214" s="174"/>
      <c r="J2214" s="174"/>
      <c r="K2214" s="174"/>
      <c r="L2214" s="174"/>
      <c r="M2214" s="174"/>
      <c r="N2214" s="174"/>
      <c r="O2214" s="174"/>
      <c r="P2214" s="174"/>
      <c r="Q2214" s="108"/>
      <c r="R2214" s="82"/>
      <c r="S2214" s="82"/>
      <c r="T2214" s="82"/>
      <c r="U2214" s="82"/>
      <c r="V2214" s="82"/>
      <c r="W2214" s="82"/>
      <c r="X2214" s="82"/>
      <c r="Y2214" s="82"/>
      <c r="Z2214" s="82"/>
      <c r="AA2214" s="82"/>
      <c r="AB2214" s="82"/>
      <c r="AC2214" s="82"/>
      <c r="AD2214" s="82"/>
      <c r="AE2214" s="82"/>
      <c r="AF2214" s="82"/>
      <c r="AG2214" s="82"/>
      <c r="AH2214" s="82"/>
    </row>
    <row r="2215" spans="1:34" s="148" customFormat="1" ht="30" customHeight="1">
      <c r="A2215" s="59"/>
      <c r="B2215" s="59"/>
      <c r="C2215" s="75"/>
      <c r="D2215" s="239"/>
      <c r="E2215" s="175"/>
      <c r="F2215" s="175"/>
      <c r="G2215" s="175"/>
      <c r="H2215" s="192"/>
      <c r="I2215" s="174"/>
      <c r="J2215" s="174"/>
      <c r="K2215" s="174"/>
      <c r="L2215" s="174"/>
      <c r="M2215" s="174"/>
      <c r="N2215" s="174"/>
      <c r="O2215" s="174"/>
      <c r="P2215" s="174"/>
      <c r="Q2215" s="108"/>
      <c r="R2215" s="82"/>
      <c r="S2215" s="82"/>
      <c r="T2215" s="82"/>
      <c r="U2215" s="82"/>
      <c r="V2215" s="82"/>
      <c r="W2215" s="82"/>
      <c r="X2215" s="82"/>
      <c r="Y2215" s="82"/>
      <c r="Z2215" s="82"/>
      <c r="AA2215" s="82"/>
      <c r="AB2215" s="82"/>
      <c r="AC2215" s="82"/>
      <c r="AD2215" s="82"/>
      <c r="AE2215" s="82"/>
      <c r="AF2215" s="82"/>
      <c r="AG2215" s="82"/>
      <c r="AH2215" s="82"/>
    </row>
    <row r="2216" spans="1:34" s="148" customFormat="1" ht="30" customHeight="1">
      <c r="A2216" s="59"/>
      <c r="B2216" s="59"/>
      <c r="C2216" s="75"/>
      <c r="D2216" s="239"/>
      <c r="E2216" s="175"/>
      <c r="F2216" s="175"/>
      <c r="G2216" s="175"/>
      <c r="H2216" s="192"/>
      <c r="I2216" s="174"/>
      <c r="J2216" s="174"/>
      <c r="K2216" s="174"/>
      <c r="L2216" s="174"/>
      <c r="M2216" s="174"/>
      <c r="N2216" s="174"/>
      <c r="O2216" s="174"/>
      <c r="P2216" s="174"/>
      <c r="Q2216" s="108"/>
      <c r="R2216" s="82"/>
      <c r="S2216" s="82"/>
      <c r="T2216" s="82"/>
      <c r="U2216" s="82"/>
      <c r="V2216" s="82"/>
      <c r="W2216" s="82"/>
      <c r="X2216" s="82"/>
      <c r="Y2216" s="82"/>
      <c r="Z2216" s="82"/>
      <c r="AA2216" s="82"/>
      <c r="AB2216" s="82"/>
      <c r="AC2216" s="82"/>
      <c r="AD2216" s="82"/>
      <c r="AE2216" s="82"/>
      <c r="AF2216" s="82"/>
      <c r="AG2216" s="82"/>
      <c r="AH2216" s="82"/>
    </row>
    <row r="2217" spans="1:34" s="148" customFormat="1" ht="30" customHeight="1">
      <c r="A2217" s="59"/>
      <c r="B2217" s="59"/>
      <c r="C2217" s="75"/>
      <c r="D2217" s="239"/>
      <c r="E2217" s="175"/>
      <c r="F2217" s="175"/>
      <c r="G2217" s="175"/>
      <c r="H2217" s="192"/>
      <c r="I2217" s="174"/>
      <c r="J2217" s="174"/>
      <c r="K2217" s="174"/>
      <c r="L2217" s="174"/>
      <c r="M2217" s="174"/>
      <c r="N2217" s="174"/>
      <c r="O2217" s="174"/>
      <c r="P2217" s="174"/>
      <c r="Q2217" s="108"/>
      <c r="R2217" s="82"/>
      <c r="S2217" s="82"/>
      <c r="T2217" s="82"/>
      <c r="U2217" s="82"/>
      <c r="V2217" s="82"/>
      <c r="W2217" s="82"/>
      <c r="X2217" s="82"/>
      <c r="Y2217" s="82"/>
      <c r="Z2217" s="82"/>
      <c r="AA2217" s="82"/>
      <c r="AB2217" s="82"/>
      <c r="AC2217" s="82"/>
      <c r="AD2217" s="82"/>
      <c r="AE2217" s="82"/>
      <c r="AF2217" s="82"/>
      <c r="AG2217" s="82"/>
      <c r="AH2217" s="82"/>
    </row>
    <row r="2218" spans="1:34" s="148" customFormat="1" ht="30" customHeight="1">
      <c r="A2218" s="59"/>
      <c r="B2218" s="59"/>
      <c r="C2218" s="75"/>
      <c r="D2218" s="239"/>
      <c r="E2218" s="175"/>
      <c r="F2218" s="175"/>
      <c r="G2218" s="175"/>
      <c r="H2218" s="192"/>
      <c r="I2218" s="174"/>
      <c r="J2218" s="174"/>
      <c r="K2218" s="174"/>
      <c r="L2218" s="174"/>
      <c r="M2218" s="174"/>
      <c r="N2218" s="174"/>
      <c r="O2218" s="174"/>
      <c r="P2218" s="174"/>
      <c r="Q2218" s="108"/>
      <c r="R2218" s="82"/>
      <c r="S2218" s="82"/>
      <c r="T2218" s="82"/>
      <c r="U2218" s="82"/>
      <c r="V2218" s="82"/>
      <c r="W2218" s="82"/>
      <c r="X2218" s="82"/>
      <c r="Y2218" s="82"/>
      <c r="Z2218" s="82"/>
      <c r="AA2218" s="82"/>
      <c r="AB2218" s="82"/>
      <c r="AC2218" s="82"/>
      <c r="AD2218" s="82"/>
      <c r="AE2218" s="82"/>
      <c r="AF2218" s="82"/>
      <c r="AG2218" s="82"/>
      <c r="AH2218" s="82"/>
    </row>
    <row r="2219" spans="1:34" s="148" customFormat="1" ht="30" customHeight="1">
      <c r="A2219" s="59"/>
      <c r="B2219" s="59"/>
      <c r="C2219" s="75"/>
      <c r="D2219" s="239"/>
      <c r="E2219" s="175"/>
      <c r="F2219" s="175"/>
      <c r="G2219" s="175"/>
      <c r="H2219" s="192"/>
      <c r="I2219" s="174"/>
      <c r="J2219" s="174"/>
      <c r="K2219" s="174"/>
      <c r="L2219" s="174"/>
      <c r="M2219" s="174"/>
      <c r="N2219" s="174"/>
      <c r="O2219" s="174"/>
      <c r="P2219" s="174"/>
      <c r="Q2219" s="108"/>
      <c r="R2219" s="82"/>
      <c r="S2219" s="82"/>
      <c r="T2219" s="82"/>
      <c r="U2219" s="82"/>
      <c r="V2219" s="82"/>
      <c r="W2219" s="82"/>
      <c r="X2219" s="82"/>
      <c r="Y2219" s="82"/>
      <c r="Z2219" s="82"/>
      <c r="AA2219" s="82"/>
      <c r="AB2219" s="82"/>
      <c r="AC2219" s="82"/>
      <c r="AD2219" s="82"/>
      <c r="AE2219" s="82"/>
      <c r="AF2219" s="82"/>
      <c r="AG2219" s="82"/>
      <c r="AH2219" s="82"/>
    </row>
    <row r="2220" spans="1:34" s="148" customFormat="1" ht="30" customHeight="1">
      <c r="A2220" s="59"/>
      <c r="B2220" s="59"/>
      <c r="C2220" s="75"/>
      <c r="D2220" s="239"/>
      <c r="E2220" s="175"/>
      <c r="F2220" s="175"/>
      <c r="G2220" s="175"/>
      <c r="H2220" s="192"/>
      <c r="I2220" s="174"/>
      <c r="J2220" s="174"/>
      <c r="K2220" s="174"/>
      <c r="L2220" s="174"/>
      <c r="M2220" s="174"/>
      <c r="N2220" s="174"/>
      <c r="O2220" s="174"/>
      <c r="P2220" s="174"/>
      <c r="Q2220" s="108"/>
      <c r="R2220" s="82"/>
      <c r="S2220" s="82"/>
      <c r="T2220" s="82"/>
      <c r="U2220" s="82"/>
      <c r="V2220" s="82"/>
      <c r="W2220" s="82"/>
      <c r="X2220" s="82"/>
      <c r="Y2220" s="82"/>
      <c r="Z2220" s="82"/>
      <c r="AA2220" s="82"/>
      <c r="AB2220" s="82"/>
      <c r="AC2220" s="82"/>
      <c r="AD2220" s="82"/>
      <c r="AE2220" s="82"/>
      <c r="AF2220" s="82"/>
      <c r="AG2220" s="82"/>
      <c r="AH2220" s="82"/>
    </row>
    <row r="2221" spans="1:34" s="148" customFormat="1" ht="30" customHeight="1">
      <c r="A2221" s="59"/>
      <c r="B2221" s="59"/>
      <c r="C2221" s="75"/>
      <c r="D2221" s="239"/>
      <c r="E2221" s="175"/>
      <c r="F2221" s="175"/>
      <c r="G2221" s="175"/>
      <c r="H2221" s="192"/>
      <c r="I2221" s="174"/>
      <c r="J2221" s="174"/>
      <c r="K2221" s="174"/>
      <c r="L2221" s="174"/>
      <c r="M2221" s="174"/>
      <c r="N2221" s="174"/>
      <c r="O2221" s="174"/>
      <c r="P2221" s="174"/>
      <c r="Q2221" s="108"/>
      <c r="R2221" s="82"/>
      <c r="S2221" s="82"/>
      <c r="T2221" s="82"/>
      <c r="U2221" s="82"/>
      <c r="V2221" s="82"/>
      <c r="W2221" s="82"/>
      <c r="X2221" s="82"/>
      <c r="Y2221" s="82"/>
      <c r="Z2221" s="82"/>
      <c r="AA2221" s="82"/>
      <c r="AB2221" s="82"/>
      <c r="AC2221" s="82"/>
      <c r="AD2221" s="82"/>
      <c r="AE2221" s="82"/>
      <c r="AF2221" s="82"/>
      <c r="AG2221" s="82"/>
      <c r="AH2221" s="82"/>
    </row>
    <row r="2222" spans="1:34" s="148" customFormat="1" ht="30" customHeight="1">
      <c r="A2222" s="59"/>
      <c r="B2222" s="59"/>
      <c r="C2222" s="75"/>
      <c r="D2222" s="239"/>
      <c r="E2222" s="175"/>
      <c r="F2222" s="175"/>
      <c r="G2222" s="175"/>
      <c r="H2222" s="192"/>
      <c r="I2222" s="174"/>
      <c r="J2222" s="174"/>
      <c r="K2222" s="174"/>
      <c r="L2222" s="174"/>
      <c r="M2222" s="174"/>
      <c r="N2222" s="174"/>
      <c r="O2222" s="174"/>
      <c r="P2222" s="174"/>
      <c r="Q2222" s="108"/>
      <c r="R2222" s="82"/>
      <c r="S2222" s="82"/>
      <c r="T2222" s="82"/>
      <c r="U2222" s="82"/>
      <c r="V2222" s="82"/>
      <c r="W2222" s="82"/>
      <c r="X2222" s="82"/>
      <c r="Y2222" s="82"/>
      <c r="Z2222" s="82"/>
      <c r="AA2222" s="82"/>
      <c r="AB2222" s="82"/>
      <c r="AC2222" s="82"/>
      <c r="AD2222" s="82"/>
      <c r="AE2222" s="82"/>
      <c r="AF2222" s="82"/>
      <c r="AG2222" s="82"/>
      <c r="AH2222" s="82"/>
    </row>
    <row r="2223" spans="1:34" s="148" customFormat="1" ht="30" customHeight="1">
      <c r="A2223" s="59"/>
      <c r="B2223" s="59"/>
      <c r="C2223" s="75"/>
      <c r="D2223" s="239"/>
      <c r="E2223" s="175"/>
      <c r="F2223" s="175"/>
      <c r="G2223" s="175"/>
      <c r="H2223" s="192"/>
      <c r="I2223" s="174"/>
      <c r="J2223" s="174"/>
      <c r="K2223" s="174"/>
      <c r="L2223" s="174"/>
      <c r="M2223" s="174"/>
      <c r="N2223" s="174"/>
      <c r="O2223" s="174"/>
      <c r="P2223" s="174"/>
      <c r="Q2223" s="108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2"/>
      <c r="AD2223" s="82"/>
      <c r="AE2223" s="82"/>
      <c r="AF2223" s="82"/>
      <c r="AG2223" s="82"/>
      <c r="AH2223" s="82"/>
    </row>
    <row r="2224" spans="1:34" s="148" customFormat="1" ht="30" customHeight="1">
      <c r="A2224" s="59"/>
      <c r="B2224" s="59"/>
      <c r="C2224" s="75"/>
      <c r="D2224" s="239"/>
      <c r="E2224" s="175"/>
      <c r="F2224" s="175"/>
      <c r="G2224" s="175"/>
      <c r="H2224" s="192"/>
      <c r="I2224" s="174"/>
      <c r="J2224" s="174"/>
      <c r="K2224" s="174"/>
      <c r="L2224" s="174"/>
      <c r="M2224" s="174"/>
      <c r="N2224" s="174"/>
      <c r="O2224" s="174"/>
      <c r="P2224" s="174"/>
      <c r="Q2224" s="108"/>
      <c r="R2224" s="82"/>
      <c r="S2224" s="82"/>
      <c r="T2224" s="82"/>
      <c r="U2224" s="82"/>
      <c r="V2224" s="82"/>
      <c r="W2224" s="82"/>
      <c r="X2224" s="82"/>
      <c r="Y2224" s="82"/>
      <c r="Z2224" s="82"/>
      <c r="AA2224" s="82"/>
      <c r="AB2224" s="82"/>
      <c r="AC2224" s="82"/>
      <c r="AD2224" s="82"/>
      <c r="AE2224" s="82"/>
      <c r="AF2224" s="82"/>
      <c r="AG2224" s="82"/>
      <c r="AH2224" s="82"/>
    </row>
    <row r="2225" spans="1:34" s="148" customFormat="1" ht="30" customHeight="1">
      <c r="A2225" s="59"/>
      <c r="B2225" s="59"/>
      <c r="C2225" s="75"/>
      <c r="D2225" s="239"/>
      <c r="E2225" s="175"/>
      <c r="F2225" s="175"/>
      <c r="G2225" s="175"/>
      <c r="H2225" s="192"/>
      <c r="I2225" s="174"/>
      <c r="J2225" s="174"/>
      <c r="K2225" s="174"/>
      <c r="L2225" s="174"/>
      <c r="M2225" s="174"/>
      <c r="N2225" s="174"/>
      <c r="O2225" s="174"/>
      <c r="P2225" s="174"/>
      <c r="Q2225" s="108"/>
      <c r="R2225" s="82"/>
      <c r="S2225" s="82"/>
      <c r="T2225" s="82"/>
      <c r="U2225" s="82"/>
      <c r="V2225" s="82"/>
      <c r="W2225" s="82"/>
      <c r="X2225" s="82"/>
      <c r="Y2225" s="82"/>
      <c r="Z2225" s="82"/>
      <c r="AA2225" s="82"/>
      <c r="AB2225" s="82"/>
      <c r="AC2225" s="82"/>
      <c r="AD2225" s="82"/>
      <c r="AE2225" s="82"/>
      <c r="AF2225" s="82"/>
      <c r="AG2225" s="82"/>
      <c r="AH2225" s="82"/>
    </row>
    <row r="2226" spans="1:34" s="148" customFormat="1" ht="30" customHeight="1">
      <c r="A2226" s="59"/>
      <c r="B2226" s="59"/>
      <c r="C2226" s="75"/>
      <c r="D2226" s="239"/>
      <c r="E2226" s="175"/>
      <c r="F2226" s="175"/>
      <c r="G2226" s="175"/>
      <c r="H2226" s="192"/>
      <c r="I2226" s="174"/>
      <c r="J2226" s="174"/>
      <c r="K2226" s="174"/>
      <c r="L2226" s="174"/>
      <c r="M2226" s="174"/>
      <c r="N2226" s="174"/>
      <c r="O2226" s="174"/>
      <c r="P2226" s="174"/>
      <c r="Q2226" s="108"/>
      <c r="R2226" s="82"/>
      <c r="S2226" s="82"/>
      <c r="T2226" s="82"/>
      <c r="U2226" s="82"/>
      <c r="V2226" s="82"/>
      <c r="W2226" s="82"/>
      <c r="X2226" s="82"/>
      <c r="Y2226" s="82"/>
      <c r="Z2226" s="82"/>
      <c r="AA2226" s="82"/>
      <c r="AB2226" s="82"/>
      <c r="AC2226" s="82"/>
      <c r="AD2226" s="82"/>
      <c r="AE2226" s="82"/>
      <c r="AF2226" s="82"/>
      <c r="AG2226" s="82"/>
      <c r="AH2226" s="82"/>
    </row>
    <row r="2227" spans="1:34" s="148" customFormat="1" ht="30" customHeight="1">
      <c r="A2227" s="59"/>
      <c r="B2227" s="59"/>
      <c r="C2227" s="75"/>
      <c r="D2227" s="239"/>
      <c r="E2227" s="175"/>
      <c r="F2227" s="175"/>
      <c r="G2227" s="175"/>
      <c r="H2227" s="192"/>
      <c r="I2227" s="174"/>
      <c r="J2227" s="174"/>
      <c r="K2227" s="174"/>
      <c r="L2227" s="174"/>
      <c r="M2227" s="174"/>
      <c r="N2227" s="174"/>
      <c r="O2227" s="174"/>
      <c r="P2227" s="174"/>
      <c r="Q2227" s="108"/>
      <c r="R2227" s="82"/>
      <c r="S2227" s="82"/>
      <c r="T2227" s="82"/>
      <c r="U2227" s="82"/>
      <c r="V2227" s="82"/>
      <c r="W2227" s="82"/>
      <c r="X2227" s="82"/>
      <c r="Y2227" s="82"/>
      <c r="Z2227" s="82"/>
      <c r="AA2227" s="82"/>
      <c r="AB2227" s="82"/>
      <c r="AC2227" s="82"/>
      <c r="AD2227" s="82"/>
      <c r="AE2227" s="82"/>
      <c r="AF2227" s="82"/>
      <c r="AG2227" s="82"/>
      <c r="AH2227" s="82"/>
    </row>
    <row r="2228" spans="1:34" s="148" customFormat="1" ht="30" customHeight="1">
      <c r="A2228" s="59"/>
      <c r="B2228" s="59"/>
      <c r="C2228" s="75"/>
      <c r="D2228" s="239"/>
      <c r="E2228" s="175"/>
      <c r="F2228" s="175"/>
      <c r="G2228" s="175"/>
      <c r="H2228" s="192"/>
      <c r="I2228" s="174"/>
      <c r="J2228" s="174"/>
      <c r="K2228" s="174"/>
      <c r="L2228" s="174"/>
      <c r="M2228" s="174"/>
      <c r="N2228" s="174"/>
      <c r="O2228" s="174"/>
      <c r="P2228" s="174"/>
      <c r="Q2228" s="108"/>
      <c r="R2228" s="82"/>
      <c r="S2228" s="82"/>
      <c r="T2228" s="82"/>
      <c r="U2228" s="82"/>
      <c r="V2228" s="82"/>
      <c r="W2228" s="82"/>
      <c r="X2228" s="82"/>
      <c r="Y2228" s="82"/>
      <c r="Z2228" s="82"/>
      <c r="AA2228" s="82"/>
      <c r="AB2228" s="82"/>
      <c r="AC2228" s="82"/>
      <c r="AD2228" s="82"/>
      <c r="AE2228" s="82"/>
      <c r="AF2228" s="82"/>
      <c r="AG2228" s="82"/>
      <c r="AH2228" s="82"/>
    </row>
    <row r="2229" spans="1:34" s="148" customFormat="1" ht="30" customHeight="1">
      <c r="A2229" s="59"/>
      <c r="B2229" s="59"/>
      <c r="C2229" s="75"/>
      <c r="D2229" s="239"/>
      <c r="E2229" s="175"/>
      <c r="F2229" s="175"/>
      <c r="G2229" s="175"/>
      <c r="H2229" s="192"/>
      <c r="I2229" s="174"/>
      <c r="J2229" s="174"/>
      <c r="K2229" s="174"/>
      <c r="L2229" s="174"/>
      <c r="M2229" s="174"/>
      <c r="N2229" s="174"/>
      <c r="O2229" s="174"/>
      <c r="P2229" s="174"/>
      <c r="Q2229" s="108"/>
      <c r="R2229" s="82"/>
      <c r="S2229" s="82"/>
      <c r="T2229" s="82"/>
      <c r="U2229" s="82"/>
      <c r="V2229" s="82"/>
      <c r="W2229" s="82"/>
      <c r="X2229" s="82"/>
      <c r="Y2229" s="82"/>
      <c r="Z2229" s="82"/>
      <c r="AA2229" s="82"/>
      <c r="AB2229" s="82"/>
      <c r="AC2229" s="82"/>
      <c r="AD2229" s="82"/>
      <c r="AE2229" s="82"/>
      <c r="AF2229" s="82"/>
      <c r="AG2229" s="82"/>
      <c r="AH2229" s="82"/>
    </row>
    <row r="2230" spans="1:34" s="148" customFormat="1" ht="30" customHeight="1">
      <c r="A2230" s="59"/>
      <c r="B2230" s="59"/>
      <c r="C2230" s="75"/>
      <c r="D2230" s="239"/>
      <c r="E2230" s="175"/>
      <c r="F2230" s="175"/>
      <c r="G2230" s="175"/>
      <c r="H2230" s="192"/>
      <c r="I2230" s="174"/>
      <c r="J2230" s="174"/>
      <c r="K2230" s="174"/>
      <c r="L2230" s="174"/>
      <c r="M2230" s="174"/>
      <c r="N2230" s="174"/>
      <c r="O2230" s="174"/>
      <c r="P2230" s="174"/>
      <c r="Q2230" s="108"/>
      <c r="R2230" s="82"/>
      <c r="S2230" s="82"/>
      <c r="T2230" s="82"/>
      <c r="U2230" s="82"/>
      <c r="V2230" s="82"/>
      <c r="W2230" s="82"/>
      <c r="X2230" s="82"/>
      <c r="Y2230" s="82"/>
      <c r="Z2230" s="82"/>
      <c r="AA2230" s="82"/>
      <c r="AB2230" s="82"/>
      <c r="AC2230" s="82"/>
      <c r="AD2230" s="82"/>
      <c r="AE2230" s="82"/>
      <c r="AF2230" s="82"/>
      <c r="AG2230" s="82"/>
      <c r="AH2230" s="82"/>
    </row>
    <row r="2231" spans="1:34" s="148" customFormat="1" ht="30" customHeight="1">
      <c r="A2231" s="59"/>
      <c r="B2231" s="59"/>
      <c r="C2231" s="75"/>
      <c r="D2231" s="239"/>
      <c r="E2231" s="175"/>
      <c r="F2231" s="175"/>
      <c r="G2231" s="175"/>
      <c r="H2231" s="192"/>
      <c r="I2231" s="174"/>
      <c r="J2231" s="174"/>
      <c r="K2231" s="174"/>
      <c r="L2231" s="174"/>
      <c r="M2231" s="174"/>
      <c r="N2231" s="174"/>
      <c r="O2231" s="174"/>
      <c r="P2231" s="174"/>
      <c r="Q2231" s="108"/>
      <c r="R2231" s="82"/>
      <c r="S2231" s="82"/>
      <c r="T2231" s="82"/>
      <c r="U2231" s="82"/>
      <c r="V2231" s="82"/>
      <c r="W2231" s="82"/>
      <c r="X2231" s="82"/>
      <c r="Y2231" s="82"/>
      <c r="Z2231" s="82"/>
      <c r="AA2231" s="82"/>
      <c r="AB2231" s="82"/>
      <c r="AC2231" s="82"/>
      <c r="AD2231" s="82"/>
      <c r="AE2231" s="82"/>
      <c r="AF2231" s="82"/>
      <c r="AG2231" s="82"/>
      <c r="AH2231" s="82"/>
    </row>
    <row r="2232" spans="1:34" s="148" customFormat="1" ht="30" customHeight="1">
      <c r="A2232" s="59"/>
      <c r="B2232" s="59"/>
      <c r="C2232" s="75"/>
      <c r="D2232" s="239"/>
      <c r="E2232" s="175"/>
      <c r="F2232" s="175"/>
      <c r="G2232" s="175"/>
      <c r="H2232" s="192"/>
      <c r="I2232" s="174"/>
      <c r="J2232" s="174"/>
      <c r="K2232" s="174"/>
      <c r="L2232" s="174"/>
      <c r="M2232" s="174"/>
      <c r="N2232" s="174"/>
      <c r="O2232" s="174"/>
      <c r="P2232" s="174"/>
      <c r="Q2232" s="108"/>
      <c r="R2232" s="82"/>
      <c r="S2232" s="82"/>
      <c r="T2232" s="82"/>
      <c r="U2232" s="82"/>
      <c r="V2232" s="82"/>
      <c r="W2232" s="82"/>
      <c r="X2232" s="82"/>
      <c r="Y2232" s="82"/>
      <c r="Z2232" s="82"/>
      <c r="AA2232" s="82"/>
      <c r="AB2232" s="82"/>
      <c r="AC2232" s="82"/>
      <c r="AD2232" s="82"/>
      <c r="AE2232" s="82"/>
      <c r="AF2232" s="82"/>
      <c r="AG2232" s="82"/>
      <c r="AH2232" s="82"/>
    </row>
    <row r="2233" spans="1:34" s="148" customFormat="1" ht="30" customHeight="1">
      <c r="A2233" s="59"/>
      <c r="B2233" s="59"/>
      <c r="C2233" s="75"/>
      <c r="D2233" s="239"/>
      <c r="E2233" s="175"/>
      <c r="F2233" s="175"/>
      <c r="G2233" s="175"/>
      <c r="H2233" s="192"/>
      <c r="I2233" s="174"/>
      <c r="J2233" s="174"/>
      <c r="K2233" s="174"/>
      <c r="L2233" s="174"/>
      <c r="M2233" s="174"/>
      <c r="N2233" s="174"/>
      <c r="O2233" s="174"/>
      <c r="P2233" s="174"/>
      <c r="Q2233" s="108"/>
      <c r="R2233" s="82"/>
      <c r="S2233" s="82"/>
      <c r="T2233" s="82"/>
      <c r="U2233" s="82"/>
      <c r="V2233" s="82"/>
      <c r="W2233" s="82"/>
      <c r="X2233" s="82"/>
      <c r="Y2233" s="82"/>
      <c r="Z2233" s="82"/>
      <c r="AA2233" s="82"/>
      <c r="AB2233" s="82"/>
      <c r="AC2233" s="82"/>
      <c r="AD2233" s="82"/>
      <c r="AE2233" s="82"/>
      <c r="AF2233" s="82"/>
      <c r="AG2233" s="82"/>
      <c r="AH2233" s="82"/>
    </row>
    <row r="2234" spans="1:34" s="181" customFormat="1" ht="30" customHeight="1">
      <c r="A2234" s="59"/>
      <c r="B2234" s="59"/>
      <c r="C2234" s="75"/>
      <c r="D2234" s="239"/>
      <c r="E2234" s="175"/>
      <c r="F2234" s="175"/>
      <c r="G2234" s="175"/>
      <c r="H2234" s="192"/>
      <c r="I2234" s="174"/>
      <c r="J2234" s="174"/>
      <c r="K2234" s="174"/>
      <c r="L2234" s="174"/>
      <c r="M2234" s="174"/>
      <c r="N2234" s="174"/>
      <c r="O2234" s="174"/>
      <c r="P2234" s="174"/>
      <c r="Q2234" s="108"/>
      <c r="R2234" s="82"/>
      <c r="S2234" s="82"/>
      <c r="T2234" s="82"/>
      <c r="U2234" s="82"/>
      <c r="V2234" s="82"/>
      <c r="W2234" s="82"/>
      <c r="X2234" s="82"/>
      <c r="Y2234" s="82"/>
      <c r="Z2234" s="82"/>
      <c r="AA2234" s="82"/>
      <c r="AB2234" s="82"/>
      <c r="AC2234" s="82"/>
      <c r="AD2234" s="82"/>
      <c r="AE2234" s="82"/>
      <c r="AF2234" s="82"/>
      <c r="AG2234" s="82"/>
      <c r="AH2234" s="82"/>
    </row>
    <row r="2235" spans="1:34" s="148" customFormat="1" ht="30" customHeight="1">
      <c r="A2235" s="59"/>
      <c r="B2235" s="59"/>
      <c r="C2235" s="75"/>
      <c r="D2235" s="239"/>
      <c r="E2235" s="175"/>
      <c r="F2235" s="175"/>
      <c r="G2235" s="175"/>
      <c r="H2235" s="192"/>
      <c r="I2235" s="174"/>
      <c r="J2235" s="174"/>
      <c r="K2235" s="174"/>
      <c r="L2235" s="174"/>
      <c r="M2235" s="174"/>
      <c r="N2235" s="174"/>
      <c r="O2235" s="174"/>
      <c r="P2235" s="174"/>
      <c r="Q2235" s="108"/>
      <c r="R2235" s="82"/>
      <c r="S2235" s="82"/>
      <c r="T2235" s="82"/>
      <c r="U2235" s="82"/>
      <c r="V2235" s="82"/>
      <c r="W2235" s="82"/>
      <c r="X2235" s="82"/>
      <c r="Y2235" s="82"/>
      <c r="Z2235" s="82"/>
      <c r="AA2235" s="82"/>
      <c r="AB2235" s="82"/>
      <c r="AC2235" s="82"/>
      <c r="AD2235" s="82"/>
      <c r="AE2235" s="82"/>
      <c r="AF2235" s="82"/>
      <c r="AG2235" s="82"/>
      <c r="AH2235" s="82"/>
    </row>
    <row r="2236" spans="1:34" s="148" customFormat="1" ht="63" customHeight="1">
      <c r="A2236" s="59"/>
      <c r="B2236" s="59"/>
      <c r="C2236" s="75"/>
      <c r="D2236" s="239"/>
      <c r="E2236" s="175"/>
      <c r="F2236" s="175"/>
      <c r="G2236" s="175"/>
      <c r="H2236" s="192"/>
      <c r="I2236" s="174"/>
      <c r="J2236" s="174"/>
      <c r="K2236" s="174"/>
      <c r="L2236" s="174"/>
      <c r="M2236" s="174"/>
      <c r="N2236" s="174"/>
      <c r="O2236" s="174"/>
      <c r="P2236" s="174"/>
      <c r="Q2236" s="108"/>
      <c r="R2236" s="82"/>
      <c r="S2236" s="82"/>
      <c r="T2236" s="82"/>
      <c r="U2236" s="82"/>
      <c r="V2236" s="82"/>
      <c r="W2236" s="82"/>
      <c r="X2236" s="82"/>
      <c r="Y2236" s="82"/>
      <c r="Z2236" s="82"/>
      <c r="AA2236" s="82"/>
      <c r="AB2236" s="82"/>
      <c r="AC2236" s="82"/>
      <c r="AD2236" s="82"/>
      <c r="AE2236" s="82"/>
      <c r="AF2236" s="82"/>
      <c r="AG2236" s="82"/>
      <c r="AH2236" s="82"/>
    </row>
    <row r="2237" spans="1:34" s="148" customFormat="1" ht="30" customHeight="1">
      <c r="A2237" s="59"/>
      <c r="B2237" s="59"/>
      <c r="C2237" s="75"/>
      <c r="D2237" s="239"/>
      <c r="E2237" s="175"/>
      <c r="F2237" s="175"/>
      <c r="G2237" s="175"/>
      <c r="H2237" s="192"/>
      <c r="I2237" s="174"/>
      <c r="J2237" s="174"/>
      <c r="K2237" s="174"/>
      <c r="L2237" s="174"/>
      <c r="M2237" s="174"/>
      <c r="N2237" s="174"/>
      <c r="O2237" s="174"/>
      <c r="P2237" s="174"/>
      <c r="Q2237" s="108"/>
      <c r="R2237" s="82"/>
      <c r="S2237" s="82"/>
      <c r="T2237" s="82"/>
      <c r="U2237" s="82"/>
      <c r="V2237" s="82"/>
      <c r="W2237" s="82"/>
      <c r="X2237" s="82"/>
      <c r="Y2237" s="82"/>
      <c r="Z2237" s="82"/>
      <c r="AA2237" s="82"/>
      <c r="AB2237" s="82"/>
      <c r="AC2237" s="82"/>
      <c r="AD2237" s="82"/>
      <c r="AE2237" s="82"/>
      <c r="AF2237" s="82"/>
      <c r="AG2237" s="82"/>
      <c r="AH2237" s="82"/>
    </row>
    <row r="2238" spans="1:34" s="148" customFormat="1" ht="30" customHeight="1">
      <c r="A2238" s="59"/>
      <c r="B2238" s="59"/>
      <c r="C2238" s="75"/>
      <c r="D2238" s="239"/>
      <c r="E2238" s="175"/>
      <c r="F2238" s="175"/>
      <c r="G2238" s="175"/>
      <c r="H2238" s="192"/>
      <c r="I2238" s="174"/>
      <c r="J2238" s="174"/>
      <c r="K2238" s="174"/>
      <c r="L2238" s="174"/>
      <c r="M2238" s="174"/>
      <c r="N2238" s="174"/>
      <c r="O2238" s="174"/>
      <c r="P2238" s="174"/>
      <c r="Q2238" s="108"/>
      <c r="R2238" s="82"/>
      <c r="S2238" s="82"/>
      <c r="T2238" s="82"/>
      <c r="U2238" s="82"/>
      <c r="V2238" s="82"/>
      <c r="W2238" s="82"/>
      <c r="X2238" s="82"/>
      <c r="Y2238" s="82"/>
      <c r="Z2238" s="82"/>
      <c r="AA2238" s="82"/>
      <c r="AB2238" s="82"/>
      <c r="AC2238" s="82"/>
      <c r="AD2238" s="82"/>
      <c r="AE2238" s="82"/>
      <c r="AF2238" s="82"/>
      <c r="AG2238" s="82"/>
      <c r="AH2238" s="82"/>
    </row>
    <row r="2239" spans="1:34" s="148" customFormat="1" ht="30" customHeight="1">
      <c r="A2239" s="59"/>
      <c r="B2239" s="59"/>
      <c r="C2239" s="75"/>
      <c r="D2239" s="239"/>
      <c r="E2239" s="175"/>
      <c r="F2239" s="175"/>
      <c r="G2239" s="175"/>
      <c r="H2239" s="192"/>
      <c r="I2239" s="174"/>
      <c r="J2239" s="174"/>
      <c r="K2239" s="174"/>
      <c r="L2239" s="174"/>
      <c r="M2239" s="174"/>
      <c r="N2239" s="174"/>
      <c r="O2239" s="174"/>
      <c r="P2239" s="174"/>
      <c r="Q2239" s="108"/>
      <c r="R2239" s="82"/>
      <c r="S2239" s="82"/>
      <c r="T2239" s="82"/>
      <c r="U2239" s="82"/>
      <c r="V2239" s="82"/>
      <c r="W2239" s="82"/>
      <c r="X2239" s="82"/>
      <c r="Y2239" s="82"/>
      <c r="Z2239" s="82"/>
      <c r="AA2239" s="82"/>
      <c r="AB2239" s="82"/>
      <c r="AC2239" s="82"/>
      <c r="AD2239" s="82"/>
      <c r="AE2239" s="82"/>
      <c r="AF2239" s="82"/>
      <c r="AG2239" s="82"/>
      <c r="AH2239" s="82"/>
    </row>
    <row r="2240" spans="1:34" s="148" customFormat="1" ht="30" customHeight="1">
      <c r="A2240" s="59"/>
      <c r="B2240" s="59"/>
      <c r="C2240" s="75"/>
      <c r="D2240" s="239"/>
      <c r="E2240" s="175"/>
      <c r="F2240" s="175"/>
      <c r="G2240" s="175"/>
      <c r="H2240" s="192"/>
      <c r="I2240" s="174"/>
      <c r="J2240" s="174"/>
      <c r="K2240" s="174"/>
      <c r="L2240" s="174"/>
      <c r="M2240" s="174"/>
      <c r="N2240" s="174"/>
      <c r="O2240" s="174"/>
      <c r="P2240" s="174"/>
      <c r="Q2240" s="108"/>
      <c r="R2240" s="82"/>
      <c r="S2240" s="82"/>
      <c r="T2240" s="82"/>
      <c r="U2240" s="82"/>
      <c r="V2240" s="82"/>
      <c r="W2240" s="82"/>
      <c r="X2240" s="82"/>
      <c r="Y2240" s="82"/>
      <c r="Z2240" s="82"/>
      <c r="AA2240" s="82"/>
      <c r="AB2240" s="82"/>
      <c r="AC2240" s="82"/>
      <c r="AD2240" s="82"/>
      <c r="AE2240" s="82"/>
      <c r="AF2240" s="82"/>
      <c r="AG2240" s="82"/>
      <c r="AH2240" s="82"/>
    </row>
    <row r="2241" spans="1:34" s="148" customFormat="1" ht="30" customHeight="1">
      <c r="A2241" s="59"/>
      <c r="B2241" s="59"/>
      <c r="C2241" s="75"/>
      <c r="D2241" s="239"/>
      <c r="E2241" s="175"/>
      <c r="F2241" s="175"/>
      <c r="G2241" s="175"/>
      <c r="H2241" s="192"/>
      <c r="I2241" s="174"/>
      <c r="J2241" s="174"/>
      <c r="K2241" s="174"/>
      <c r="L2241" s="174"/>
      <c r="M2241" s="174"/>
      <c r="N2241" s="174"/>
      <c r="O2241" s="174"/>
      <c r="P2241" s="174"/>
      <c r="Q2241" s="108"/>
      <c r="R2241" s="82"/>
      <c r="S2241" s="82"/>
      <c r="T2241" s="82"/>
      <c r="U2241" s="82"/>
      <c r="V2241" s="82"/>
      <c r="W2241" s="82"/>
      <c r="X2241" s="82"/>
      <c r="Y2241" s="82"/>
      <c r="Z2241" s="82"/>
      <c r="AA2241" s="82"/>
      <c r="AB2241" s="82"/>
      <c r="AC2241" s="82"/>
      <c r="AD2241" s="82"/>
      <c r="AE2241" s="82"/>
      <c r="AF2241" s="82"/>
      <c r="AG2241" s="82"/>
      <c r="AH2241" s="82"/>
    </row>
    <row r="2242" spans="1:34" s="148" customFormat="1" ht="30" customHeight="1">
      <c r="A2242" s="59"/>
      <c r="B2242" s="59"/>
      <c r="C2242" s="75"/>
      <c r="D2242" s="239"/>
      <c r="E2242" s="175"/>
      <c r="F2242" s="175"/>
      <c r="G2242" s="175"/>
      <c r="H2242" s="192"/>
      <c r="I2242" s="174"/>
      <c r="J2242" s="174"/>
      <c r="K2242" s="174"/>
      <c r="L2242" s="174"/>
      <c r="M2242" s="174"/>
      <c r="N2242" s="174"/>
      <c r="O2242" s="174"/>
      <c r="P2242" s="174"/>
      <c r="Q2242" s="108"/>
      <c r="R2242" s="82"/>
      <c r="S2242" s="82"/>
      <c r="T2242" s="82"/>
      <c r="U2242" s="82"/>
      <c r="V2242" s="82"/>
      <c r="W2242" s="82"/>
      <c r="X2242" s="82"/>
      <c r="Y2242" s="82"/>
      <c r="Z2242" s="82"/>
      <c r="AA2242" s="82"/>
      <c r="AB2242" s="82"/>
      <c r="AC2242" s="82"/>
      <c r="AD2242" s="82"/>
      <c r="AE2242" s="82"/>
      <c r="AF2242" s="82"/>
      <c r="AG2242" s="82"/>
      <c r="AH2242" s="82"/>
    </row>
    <row r="2243" spans="1:34" s="148" customFormat="1" ht="36" customHeight="1">
      <c r="A2243" s="59"/>
      <c r="B2243" s="59"/>
      <c r="C2243" s="75"/>
      <c r="D2243" s="239"/>
      <c r="E2243" s="175"/>
      <c r="F2243" s="175"/>
      <c r="G2243" s="175"/>
      <c r="H2243" s="192"/>
      <c r="I2243" s="174"/>
      <c r="J2243" s="174"/>
      <c r="K2243" s="174"/>
      <c r="L2243" s="174"/>
      <c r="M2243" s="174"/>
      <c r="N2243" s="174"/>
      <c r="O2243" s="174"/>
      <c r="P2243" s="174"/>
      <c r="Q2243" s="108"/>
      <c r="R2243" s="82"/>
      <c r="S2243" s="82"/>
      <c r="T2243" s="82"/>
      <c r="U2243" s="82"/>
      <c r="V2243" s="82"/>
      <c r="W2243" s="82"/>
      <c r="X2243" s="82"/>
      <c r="Y2243" s="82"/>
      <c r="Z2243" s="82"/>
      <c r="AA2243" s="82"/>
      <c r="AB2243" s="82"/>
      <c r="AC2243" s="82"/>
      <c r="AD2243" s="82"/>
      <c r="AE2243" s="82"/>
      <c r="AF2243" s="82"/>
      <c r="AG2243" s="82"/>
      <c r="AH2243" s="82"/>
    </row>
    <row r="2244" spans="1:34" s="148" customFormat="1" ht="45.75" customHeight="1">
      <c r="A2244" s="59"/>
      <c r="B2244" s="59"/>
      <c r="C2244" s="75"/>
      <c r="D2244" s="239"/>
      <c r="E2244" s="175"/>
      <c r="F2244" s="175"/>
      <c r="G2244" s="175"/>
      <c r="H2244" s="192"/>
      <c r="I2244" s="174"/>
      <c r="J2244" s="174"/>
      <c r="K2244" s="174"/>
      <c r="L2244" s="174"/>
      <c r="M2244" s="174"/>
      <c r="N2244" s="174"/>
      <c r="O2244" s="174"/>
      <c r="P2244" s="174"/>
      <c r="Q2244" s="108"/>
      <c r="R2244" s="82"/>
      <c r="S2244" s="82"/>
      <c r="T2244" s="82"/>
      <c r="U2244" s="82"/>
      <c r="V2244" s="82"/>
      <c r="W2244" s="82"/>
      <c r="X2244" s="82"/>
      <c r="Y2244" s="82"/>
      <c r="Z2244" s="82"/>
      <c r="AA2244" s="82"/>
      <c r="AB2244" s="82"/>
      <c r="AC2244" s="82"/>
      <c r="AD2244" s="82"/>
      <c r="AE2244" s="82"/>
      <c r="AF2244" s="82"/>
      <c r="AG2244" s="82"/>
      <c r="AH2244" s="82"/>
    </row>
    <row r="2245" spans="1:34" s="148" customFormat="1" ht="30" customHeight="1">
      <c r="A2245" s="59"/>
      <c r="B2245" s="59"/>
      <c r="C2245" s="75"/>
      <c r="D2245" s="239"/>
      <c r="E2245" s="175"/>
      <c r="F2245" s="175"/>
      <c r="G2245" s="175"/>
      <c r="H2245" s="192"/>
      <c r="I2245" s="174"/>
      <c r="J2245" s="174"/>
      <c r="K2245" s="174"/>
      <c r="L2245" s="174"/>
      <c r="M2245" s="174"/>
      <c r="N2245" s="174"/>
      <c r="O2245" s="174"/>
      <c r="P2245" s="174"/>
      <c r="Q2245" s="108"/>
      <c r="R2245" s="82"/>
      <c r="S2245" s="82"/>
      <c r="T2245" s="82"/>
      <c r="U2245" s="82"/>
      <c r="V2245" s="82"/>
      <c r="W2245" s="82"/>
      <c r="X2245" s="82"/>
      <c r="Y2245" s="82"/>
      <c r="Z2245" s="82"/>
      <c r="AA2245" s="82"/>
      <c r="AB2245" s="82"/>
      <c r="AC2245" s="82"/>
      <c r="AD2245" s="82"/>
      <c r="AE2245" s="82"/>
      <c r="AF2245" s="82"/>
      <c r="AG2245" s="82"/>
      <c r="AH2245" s="82"/>
    </row>
    <row r="2246" spans="1:34" s="148" customFormat="1" ht="30" customHeight="1">
      <c r="A2246" s="59"/>
      <c r="B2246" s="59"/>
      <c r="C2246" s="75"/>
      <c r="D2246" s="239"/>
      <c r="E2246" s="175"/>
      <c r="F2246" s="175"/>
      <c r="G2246" s="175"/>
      <c r="H2246" s="192"/>
      <c r="I2246" s="174"/>
      <c r="J2246" s="174"/>
      <c r="K2246" s="174"/>
      <c r="L2246" s="174"/>
      <c r="M2246" s="174"/>
      <c r="N2246" s="174"/>
      <c r="O2246" s="174"/>
      <c r="P2246" s="174"/>
      <c r="Q2246" s="108"/>
      <c r="R2246" s="82"/>
      <c r="S2246" s="82"/>
      <c r="T2246" s="82"/>
      <c r="U2246" s="82"/>
      <c r="V2246" s="82"/>
      <c r="W2246" s="82"/>
      <c r="X2246" s="82"/>
      <c r="Y2246" s="82"/>
      <c r="Z2246" s="82"/>
      <c r="AA2246" s="82"/>
      <c r="AB2246" s="82"/>
      <c r="AC2246" s="82"/>
      <c r="AD2246" s="82"/>
      <c r="AE2246" s="82"/>
      <c r="AF2246" s="82"/>
      <c r="AG2246" s="82"/>
      <c r="AH2246" s="82"/>
    </row>
    <row r="2247" spans="1:34" s="148" customFormat="1" ht="30" customHeight="1">
      <c r="A2247" s="59"/>
      <c r="B2247" s="59"/>
      <c r="C2247" s="75"/>
      <c r="D2247" s="239"/>
      <c r="E2247" s="175"/>
      <c r="F2247" s="175"/>
      <c r="G2247" s="175"/>
      <c r="H2247" s="192"/>
      <c r="I2247" s="174"/>
      <c r="J2247" s="174"/>
      <c r="K2247" s="174"/>
      <c r="L2247" s="174"/>
      <c r="M2247" s="174"/>
      <c r="N2247" s="174"/>
      <c r="O2247" s="174"/>
      <c r="P2247" s="174"/>
      <c r="Q2247" s="108"/>
      <c r="R2247" s="82"/>
      <c r="S2247" s="82"/>
      <c r="T2247" s="82"/>
      <c r="U2247" s="82"/>
      <c r="V2247" s="82"/>
      <c r="W2247" s="82"/>
      <c r="X2247" s="82"/>
      <c r="Y2247" s="82"/>
      <c r="Z2247" s="82"/>
      <c r="AA2247" s="82"/>
      <c r="AB2247" s="82"/>
      <c r="AC2247" s="82"/>
      <c r="AD2247" s="82"/>
      <c r="AE2247" s="82"/>
      <c r="AF2247" s="82"/>
      <c r="AG2247" s="82"/>
      <c r="AH2247" s="82"/>
    </row>
    <row r="2248" spans="1:34" s="148" customFormat="1" ht="30" customHeight="1">
      <c r="A2248" s="59"/>
      <c r="B2248" s="59"/>
      <c r="C2248" s="75"/>
      <c r="D2248" s="239"/>
      <c r="E2248" s="175"/>
      <c r="F2248" s="175"/>
      <c r="G2248" s="175"/>
      <c r="H2248" s="192"/>
      <c r="I2248" s="174"/>
      <c r="J2248" s="174"/>
      <c r="K2248" s="174"/>
      <c r="L2248" s="174"/>
      <c r="M2248" s="174"/>
      <c r="N2248" s="174"/>
      <c r="O2248" s="174"/>
      <c r="P2248" s="174"/>
      <c r="Q2248" s="108"/>
      <c r="R2248" s="82"/>
      <c r="S2248" s="82"/>
      <c r="T2248" s="82"/>
      <c r="U2248" s="82"/>
      <c r="V2248" s="82"/>
      <c r="W2248" s="82"/>
      <c r="X2248" s="82"/>
      <c r="Y2248" s="82"/>
      <c r="Z2248" s="82"/>
      <c r="AA2248" s="82"/>
      <c r="AB2248" s="82"/>
      <c r="AC2248" s="82"/>
      <c r="AD2248" s="82"/>
      <c r="AE2248" s="82"/>
      <c r="AF2248" s="82"/>
      <c r="AG2248" s="82"/>
      <c r="AH2248" s="82"/>
    </row>
    <row r="2249" spans="1:34" s="148" customFormat="1" ht="30" customHeight="1">
      <c r="A2249" s="59"/>
      <c r="B2249" s="59"/>
      <c r="C2249" s="75"/>
      <c r="D2249" s="239"/>
      <c r="E2249" s="175"/>
      <c r="F2249" s="175"/>
      <c r="G2249" s="175"/>
      <c r="H2249" s="192"/>
      <c r="I2249" s="174"/>
      <c r="J2249" s="174"/>
      <c r="K2249" s="174"/>
      <c r="L2249" s="174"/>
      <c r="M2249" s="174"/>
      <c r="N2249" s="174"/>
      <c r="O2249" s="174"/>
      <c r="P2249" s="174"/>
      <c r="Q2249" s="108"/>
      <c r="R2249" s="82"/>
      <c r="S2249" s="82"/>
      <c r="T2249" s="82"/>
      <c r="U2249" s="82"/>
      <c r="V2249" s="82"/>
      <c r="W2249" s="82"/>
      <c r="X2249" s="82"/>
      <c r="Y2249" s="82"/>
      <c r="Z2249" s="82"/>
      <c r="AA2249" s="82"/>
      <c r="AB2249" s="82"/>
      <c r="AC2249" s="82"/>
      <c r="AD2249" s="82"/>
      <c r="AE2249" s="82"/>
      <c r="AF2249" s="82"/>
      <c r="AG2249" s="82"/>
      <c r="AH2249" s="82"/>
    </row>
    <row r="2250" spans="1:34" s="148" customFormat="1" ht="30" customHeight="1">
      <c r="A2250" s="59"/>
      <c r="B2250" s="59"/>
      <c r="C2250" s="75"/>
      <c r="D2250" s="239"/>
      <c r="E2250" s="175"/>
      <c r="F2250" s="175"/>
      <c r="G2250" s="175"/>
      <c r="H2250" s="192"/>
      <c r="I2250" s="174"/>
      <c r="J2250" s="174"/>
      <c r="K2250" s="174"/>
      <c r="L2250" s="174"/>
      <c r="M2250" s="174"/>
      <c r="N2250" s="174"/>
      <c r="O2250" s="174"/>
      <c r="P2250" s="174"/>
      <c r="Q2250" s="108"/>
      <c r="R2250" s="82"/>
      <c r="S2250" s="82"/>
      <c r="T2250" s="82"/>
      <c r="U2250" s="82"/>
      <c r="V2250" s="82"/>
      <c r="W2250" s="82"/>
      <c r="X2250" s="82"/>
      <c r="Y2250" s="82"/>
      <c r="Z2250" s="82"/>
      <c r="AA2250" s="82"/>
      <c r="AB2250" s="82"/>
      <c r="AC2250" s="82"/>
      <c r="AD2250" s="82"/>
      <c r="AE2250" s="82"/>
      <c r="AF2250" s="82"/>
      <c r="AG2250" s="82"/>
      <c r="AH2250" s="82"/>
    </row>
    <row r="2251" spans="1:34" s="181" customFormat="1" ht="30" customHeight="1">
      <c r="A2251" s="59"/>
      <c r="B2251" s="59"/>
      <c r="C2251" s="75"/>
      <c r="D2251" s="239"/>
      <c r="E2251" s="175"/>
      <c r="F2251" s="175"/>
      <c r="G2251" s="175"/>
      <c r="H2251" s="192"/>
      <c r="I2251" s="174"/>
      <c r="J2251" s="174"/>
      <c r="K2251" s="174"/>
      <c r="L2251" s="174"/>
      <c r="M2251" s="174"/>
      <c r="N2251" s="174"/>
      <c r="O2251" s="174"/>
      <c r="P2251" s="174"/>
      <c r="Q2251" s="108"/>
      <c r="R2251" s="82"/>
      <c r="S2251" s="82"/>
      <c r="T2251" s="82"/>
      <c r="U2251" s="82"/>
      <c r="V2251" s="82"/>
      <c r="W2251" s="82"/>
      <c r="X2251" s="82"/>
      <c r="Y2251" s="82"/>
      <c r="Z2251" s="82"/>
      <c r="AA2251" s="82"/>
      <c r="AB2251" s="82"/>
      <c r="AC2251" s="82"/>
      <c r="AD2251" s="82"/>
      <c r="AE2251" s="82"/>
      <c r="AF2251" s="82"/>
      <c r="AG2251" s="82"/>
      <c r="AH2251" s="82"/>
    </row>
    <row r="2252" spans="1:34" s="148" customFormat="1" ht="30" customHeight="1">
      <c r="A2252" s="59"/>
      <c r="B2252" s="59"/>
      <c r="C2252" s="75"/>
      <c r="D2252" s="239"/>
      <c r="E2252" s="175"/>
      <c r="F2252" s="175"/>
      <c r="G2252" s="175"/>
      <c r="H2252" s="192"/>
      <c r="I2252" s="174"/>
      <c r="J2252" s="174"/>
      <c r="K2252" s="174"/>
      <c r="L2252" s="174"/>
      <c r="M2252" s="174"/>
      <c r="N2252" s="174"/>
      <c r="O2252" s="174"/>
      <c r="P2252" s="174"/>
      <c r="Q2252" s="108"/>
      <c r="R2252" s="82"/>
      <c r="S2252" s="82"/>
      <c r="T2252" s="82"/>
      <c r="U2252" s="82"/>
      <c r="V2252" s="82"/>
      <c r="W2252" s="82"/>
      <c r="X2252" s="82"/>
      <c r="Y2252" s="82"/>
      <c r="Z2252" s="82"/>
      <c r="AA2252" s="82"/>
      <c r="AB2252" s="82"/>
      <c r="AC2252" s="82"/>
      <c r="AD2252" s="82"/>
      <c r="AE2252" s="82"/>
      <c r="AF2252" s="82"/>
      <c r="AG2252" s="82"/>
      <c r="AH2252" s="82"/>
    </row>
    <row r="2253" spans="1:34" s="148" customFormat="1" ht="38.25" customHeight="1">
      <c r="A2253" s="59"/>
      <c r="B2253" s="59"/>
      <c r="C2253" s="75"/>
      <c r="D2253" s="239"/>
      <c r="E2253" s="175"/>
      <c r="F2253" s="175"/>
      <c r="G2253" s="175"/>
      <c r="H2253" s="192"/>
      <c r="I2253" s="174"/>
      <c r="J2253" s="174"/>
      <c r="K2253" s="174"/>
      <c r="L2253" s="174"/>
      <c r="M2253" s="174"/>
      <c r="N2253" s="174"/>
      <c r="O2253" s="174"/>
      <c r="P2253" s="174"/>
      <c r="Q2253" s="108"/>
      <c r="R2253" s="82"/>
      <c r="S2253" s="82"/>
      <c r="T2253" s="82"/>
      <c r="U2253" s="82"/>
      <c r="V2253" s="82"/>
      <c r="W2253" s="82"/>
      <c r="X2253" s="82"/>
      <c r="Y2253" s="82"/>
      <c r="Z2253" s="82"/>
      <c r="AA2253" s="82"/>
      <c r="AB2253" s="82"/>
      <c r="AC2253" s="82"/>
      <c r="AD2253" s="82"/>
      <c r="AE2253" s="82"/>
      <c r="AF2253" s="82"/>
      <c r="AG2253" s="82"/>
      <c r="AH2253" s="82"/>
    </row>
    <row r="2254" spans="1:34" s="148" customFormat="1" ht="36.75" customHeight="1">
      <c r="A2254" s="59"/>
      <c r="B2254" s="59"/>
      <c r="C2254" s="75"/>
      <c r="D2254" s="239"/>
      <c r="E2254" s="175"/>
      <c r="F2254" s="175"/>
      <c r="G2254" s="175"/>
      <c r="H2254" s="192"/>
      <c r="I2254" s="174"/>
      <c r="J2254" s="174"/>
      <c r="K2254" s="174"/>
      <c r="L2254" s="174"/>
      <c r="M2254" s="174"/>
      <c r="N2254" s="174"/>
      <c r="O2254" s="174"/>
      <c r="P2254" s="174"/>
      <c r="Q2254" s="108"/>
      <c r="R2254" s="82"/>
      <c r="S2254" s="82"/>
      <c r="T2254" s="82"/>
      <c r="U2254" s="82"/>
      <c r="V2254" s="82"/>
      <c r="W2254" s="82"/>
      <c r="X2254" s="82"/>
      <c r="Y2254" s="82"/>
      <c r="Z2254" s="82"/>
      <c r="AA2254" s="82"/>
      <c r="AB2254" s="82"/>
      <c r="AC2254" s="82"/>
      <c r="AD2254" s="82"/>
      <c r="AE2254" s="82"/>
      <c r="AF2254" s="82"/>
      <c r="AG2254" s="82"/>
      <c r="AH2254" s="82"/>
    </row>
    <row r="2255" spans="1:34" s="148" customFormat="1" ht="35.25" customHeight="1">
      <c r="A2255" s="59"/>
      <c r="B2255" s="59"/>
      <c r="C2255" s="75"/>
      <c r="D2255" s="239"/>
      <c r="E2255" s="175"/>
      <c r="F2255" s="175"/>
      <c r="G2255" s="175"/>
      <c r="H2255" s="192"/>
      <c r="I2255" s="174"/>
      <c r="J2255" s="174"/>
      <c r="K2255" s="174"/>
      <c r="L2255" s="174"/>
      <c r="M2255" s="174"/>
      <c r="N2255" s="174"/>
      <c r="O2255" s="174"/>
      <c r="P2255" s="174"/>
      <c r="Q2255" s="108"/>
      <c r="R2255" s="82"/>
      <c r="S2255" s="82"/>
      <c r="T2255" s="82"/>
      <c r="U2255" s="82"/>
      <c r="V2255" s="82"/>
      <c r="W2255" s="82"/>
      <c r="X2255" s="82"/>
      <c r="Y2255" s="82"/>
      <c r="Z2255" s="82"/>
      <c r="AA2255" s="82"/>
      <c r="AB2255" s="82"/>
      <c r="AC2255" s="82"/>
      <c r="AD2255" s="82"/>
      <c r="AE2255" s="82"/>
      <c r="AF2255" s="82"/>
      <c r="AG2255" s="82"/>
      <c r="AH2255" s="82"/>
    </row>
    <row r="2256" spans="1:34" s="148" customFormat="1" ht="30" customHeight="1">
      <c r="A2256" s="59"/>
      <c r="B2256" s="59"/>
      <c r="C2256" s="75"/>
      <c r="D2256" s="239"/>
      <c r="E2256" s="175"/>
      <c r="F2256" s="175"/>
      <c r="G2256" s="175"/>
      <c r="H2256" s="192"/>
      <c r="I2256" s="174"/>
      <c r="J2256" s="174"/>
      <c r="K2256" s="174"/>
      <c r="L2256" s="174"/>
      <c r="M2256" s="174"/>
      <c r="N2256" s="174"/>
      <c r="O2256" s="174"/>
      <c r="P2256" s="174"/>
      <c r="Q2256" s="108"/>
      <c r="R2256" s="82"/>
      <c r="S2256" s="82"/>
      <c r="T2256" s="82"/>
      <c r="U2256" s="82"/>
      <c r="V2256" s="82"/>
      <c r="W2256" s="82"/>
      <c r="X2256" s="82"/>
      <c r="Y2256" s="82"/>
      <c r="Z2256" s="82"/>
      <c r="AA2256" s="82"/>
      <c r="AB2256" s="82"/>
      <c r="AC2256" s="82"/>
      <c r="AD2256" s="82"/>
      <c r="AE2256" s="82"/>
      <c r="AF2256" s="82"/>
      <c r="AG2256" s="82"/>
      <c r="AH2256" s="82"/>
    </row>
    <row r="2257" spans="1:34" s="148" customFormat="1" ht="30" customHeight="1">
      <c r="A2257" s="59"/>
      <c r="B2257" s="59"/>
      <c r="C2257" s="75"/>
      <c r="D2257" s="239"/>
      <c r="E2257" s="175"/>
      <c r="F2257" s="175"/>
      <c r="G2257" s="175"/>
      <c r="H2257" s="192"/>
      <c r="I2257" s="174"/>
      <c r="J2257" s="174"/>
      <c r="K2257" s="174"/>
      <c r="L2257" s="174"/>
      <c r="M2257" s="174"/>
      <c r="N2257" s="174"/>
      <c r="O2257" s="174"/>
      <c r="P2257" s="174"/>
      <c r="Q2257" s="108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2"/>
      <c r="AD2257" s="82"/>
      <c r="AE2257" s="82"/>
      <c r="AF2257" s="82"/>
      <c r="AG2257" s="82"/>
      <c r="AH2257" s="82"/>
    </row>
    <row r="2258" spans="1:34" s="148" customFormat="1" ht="30" customHeight="1">
      <c r="A2258" s="59"/>
      <c r="B2258" s="59"/>
      <c r="C2258" s="75"/>
      <c r="D2258" s="239"/>
      <c r="E2258" s="175"/>
      <c r="F2258" s="175"/>
      <c r="G2258" s="175"/>
      <c r="H2258" s="192"/>
      <c r="I2258" s="174"/>
      <c r="J2258" s="174"/>
      <c r="K2258" s="174"/>
      <c r="L2258" s="174"/>
      <c r="M2258" s="174"/>
      <c r="N2258" s="174"/>
      <c r="O2258" s="174"/>
      <c r="P2258" s="174"/>
      <c r="Q2258" s="108"/>
      <c r="R2258" s="82"/>
      <c r="S2258" s="82"/>
      <c r="T2258" s="82"/>
      <c r="U2258" s="82"/>
      <c r="V2258" s="82"/>
      <c r="W2258" s="82"/>
      <c r="X2258" s="82"/>
      <c r="Y2258" s="82"/>
      <c r="Z2258" s="82"/>
      <c r="AA2258" s="82"/>
      <c r="AB2258" s="82"/>
      <c r="AC2258" s="82"/>
      <c r="AD2258" s="82"/>
      <c r="AE2258" s="82"/>
      <c r="AF2258" s="82"/>
      <c r="AG2258" s="82"/>
      <c r="AH2258" s="82"/>
    </row>
    <row r="2259" spans="1:34" s="148" customFormat="1" ht="30" customHeight="1">
      <c r="A2259" s="59"/>
      <c r="B2259" s="59"/>
      <c r="C2259" s="75"/>
      <c r="D2259" s="239"/>
      <c r="E2259" s="175"/>
      <c r="F2259" s="175"/>
      <c r="G2259" s="175"/>
      <c r="H2259" s="192"/>
      <c r="I2259" s="174"/>
      <c r="J2259" s="174"/>
      <c r="K2259" s="174"/>
      <c r="L2259" s="174"/>
      <c r="M2259" s="174"/>
      <c r="N2259" s="174"/>
      <c r="O2259" s="174"/>
      <c r="P2259" s="174"/>
      <c r="Q2259" s="108"/>
      <c r="R2259" s="82"/>
      <c r="S2259" s="82"/>
      <c r="T2259" s="82"/>
      <c r="U2259" s="82"/>
      <c r="V2259" s="82"/>
      <c r="W2259" s="82"/>
      <c r="X2259" s="82"/>
      <c r="Y2259" s="82"/>
      <c r="Z2259" s="82"/>
      <c r="AA2259" s="82"/>
      <c r="AB2259" s="82"/>
      <c r="AC2259" s="82"/>
      <c r="AD2259" s="82"/>
      <c r="AE2259" s="82"/>
      <c r="AF2259" s="82"/>
      <c r="AG2259" s="82"/>
      <c r="AH2259" s="82"/>
    </row>
    <row r="2260" spans="1:34" s="148" customFormat="1" ht="30" customHeight="1">
      <c r="A2260" s="59"/>
      <c r="B2260" s="59"/>
      <c r="C2260" s="75"/>
      <c r="D2260" s="239"/>
      <c r="E2260" s="175"/>
      <c r="F2260" s="175"/>
      <c r="G2260" s="175"/>
      <c r="H2260" s="192"/>
      <c r="I2260" s="174"/>
      <c r="J2260" s="174"/>
      <c r="K2260" s="174"/>
      <c r="L2260" s="174"/>
      <c r="M2260" s="174"/>
      <c r="N2260" s="174"/>
      <c r="O2260" s="174"/>
      <c r="P2260" s="174"/>
      <c r="Q2260" s="108"/>
      <c r="R2260" s="82"/>
      <c r="S2260" s="82"/>
      <c r="T2260" s="82"/>
      <c r="U2260" s="82"/>
      <c r="V2260" s="82"/>
      <c r="W2260" s="82"/>
      <c r="X2260" s="82"/>
      <c r="Y2260" s="82"/>
      <c r="Z2260" s="82"/>
      <c r="AA2260" s="82"/>
      <c r="AB2260" s="82"/>
      <c r="AC2260" s="82"/>
      <c r="AD2260" s="82"/>
      <c r="AE2260" s="82"/>
      <c r="AF2260" s="82"/>
      <c r="AG2260" s="82"/>
      <c r="AH2260" s="82"/>
    </row>
    <row r="2261" spans="1:34" s="148" customFormat="1" ht="30" customHeight="1">
      <c r="A2261" s="59"/>
      <c r="B2261" s="59"/>
      <c r="C2261" s="75"/>
      <c r="D2261" s="239"/>
      <c r="E2261" s="175"/>
      <c r="F2261" s="175"/>
      <c r="G2261" s="175"/>
      <c r="H2261" s="192"/>
      <c r="I2261" s="174"/>
      <c r="J2261" s="174"/>
      <c r="K2261" s="174"/>
      <c r="L2261" s="174"/>
      <c r="M2261" s="174"/>
      <c r="N2261" s="174"/>
      <c r="O2261" s="174"/>
      <c r="P2261" s="174"/>
      <c r="Q2261" s="108"/>
      <c r="R2261" s="82"/>
      <c r="S2261" s="82"/>
      <c r="T2261" s="82"/>
      <c r="U2261" s="82"/>
      <c r="V2261" s="82"/>
      <c r="W2261" s="82"/>
      <c r="X2261" s="82"/>
      <c r="Y2261" s="82"/>
      <c r="Z2261" s="82"/>
      <c r="AA2261" s="82"/>
      <c r="AB2261" s="82"/>
      <c r="AC2261" s="82"/>
      <c r="AD2261" s="82"/>
      <c r="AE2261" s="82"/>
      <c r="AF2261" s="82"/>
      <c r="AG2261" s="82"/>
      <c r="AH2261" s="82"/>
    </row>
    <row r="2262" spans="1:34" s="148" customFormat="1" ht="30" customHeight="1">
      <c r="A2262" s="59"/>
      <c r="B2262" s="59"/>
      <c r="C2262" s="75"/>
      <c r="D2262" s="239"/>
      <c r="E2262" s="175"/>
      <c r="F2262" s="175"/>
      <c r="G2262" s="175"/>
      <c r="H2262" s="192"/>
      <c r="I2262" s="174"/>
      <c r="J2262" s="174"/>
      <c r="K2262" s="174"/>
      <c r="L2262" s="174"/>
      <c r="M2262" s="174"/>
      <c r="N2262" s="174"/>
      <c r="O2262" s="174"/>
      <c r="P2262" s="174"/>
      <c r="Q2262" s="108"/>
      <c r="R2262" s="82"/>
      <c r="S2262" s="82"/>
      <c r="T2262" s="82"/>
      <c r="U2262" s="82"/>
      <c r="V2262" s="82"/>
      <c r="W2262" s="82"/>
      <c r="X2262" s="82"/>
      <c r="Y2262" s="82"/>
      <c r="Z2262" s="82"/>
      <c r="AA2262" s="82"/>
      <c r="AB2262" s="82"/>
      <c r="AC2262" s="82"/>
      <c r="AD2262" s="82"/>
      <c r="AE2262" s="82"/>
      <c r="AF2262" s="82"/>
      <c r="AG2262" s="82"/>
      <c r="AH2262" s="82"/>
    </row>
    <row r="2263" spans="1:34" s="148" customFormat="1" ht="30" customHeight="1">
      <c r="A2263" s="59"/>
      <c r="B2263" s="59"/>
      <c r="C2263" s="75"/>
      <c r="D2263" s="239"/>
      <c r="E2263" s="175"/>
      <c r="F2263" s="175"/>
      <c r="G2263" s="175"/>
      <c r="H2263" s="192"/>
      <c r="I2263" s="174"/>
      <c r="J2263" s="174"/>
      <c r="K2263" s="174"/>
      <c r="L2263" s="174"/>
      <c r="M2263" s="174"/>
      <c r="N2263" s="174"/>
      <c r="O2263" s="174"/>
      <c r="P2263" s="174"/>
      <c r="Q2263" s="108"/>
      <c r="R2263" s="82"/>
      <c r="S2263" s="82"/>
      <c r="T2263" s="82"/>
      <c r="U2263" s="82"/>
      <c r="V2263" s="82"/>
      <c r="W2263" s="82"/>
      <c r="X2263" s="82"/>
      <c r="Y2263" s="82"/>
      <c r="Z2263" s="82"/>
      <c r="AA2263" s="82"/>
      <c r="AB2263" s="82"/>
      <c r="AC2263" s="82"/>
      <c r="AD2263" s="82"/>
      <c r="AE2263" s="82"/>
      <c r="AF2263" s="82"/>
      <c r="AG2263" s="82"/>
      <c r="AH2263" s="82"/>
    </row>
    <row r="2264" spans="1:34" s="148" customFormat="1" ht="30" customHeight="1">
      <c r="A2264" s="59"/>
      <c r="B2264" s="59"/>
      <c r="C2264" s="75"/>
      <c r="D2264" s="239"/>
      <c r="E2264" s="175"/>
      <c r="F2264" s="175"/>
      <c r="G2264" s="175"/>
      <c r="H2264" s="192"/>
      <c r="I2264" s="174"/>
      <c r="J2264" s="174"/>
      <c r="K2264" s="174"/>
      <c r="L2264" s="174"/>
      <c r="M2264" s="174"/>
      <c r="N2264" s="174"/>
      <c r="O2264" s="174"/>
      <c r="P2264" s="174"/>
      <c r="Q2264" s="108"/>
      <c r="R2264" s="82"/>
      <c r="S2264" s="82"/>
      <c r="T2264" s="82"/>
      <c r="U2264" s="82"/>
      <c r="V2264" s="82"/>
      <c r="W2264" s="82"/>
      <c r="X2264" s="82"/>
      <c r="Y2264" s="82"/>
      <c r="Z2264" s="82"/>
      <c r="AA2264" s="82"/>
      <c r="AB2264" s="82"/>
      <c r="AC2264" s="82"/>
      <c r="AD2264" s="82"/>
      <c r="AE2264" s="82"/>
      <c r="AF2264" s="82"/>
      <c r="AG2264" s="82"/>
      <c r="AH2264" s="82"/>
    </row>
    <row r="2265" spans="1:34" s="148" customFormat="1" ht="30" customHeight="1">
      <c r="A2265" s="59"/>
      <c r="B2265" s="59"/>
      <c r="C2265" s="75"/>
      <c r="D2265" s="239"/>
      <c r="E2265" s="175"/>
      <c r="F2265" s="175"/>
      <c r="G2265" s="175"/>
      <c r="H2265" s="192"/>
      <c r="I2265" s="174"/>
      <c r="J2265" s="174"/>
      <c r="K2265" s="174"/>
      <c r="L2265" s="174"/>
      <c r="M2265" s="174"/>
      <c r="N2265" s="174"/>
      <c r="O2265" s="174"/>
      <c r="P2265" s="174"/>
      <c r="Q2265" s="108"/>
      <c r="R2265" s="82"/>
      <c r="S2265" s="82"/>
      <c r="T2265" s="82"/>
      <c r="U2265" s="82"/>
      <c r="V2265" s="82"/>
      <c r="W2265" s="82"/>
      <c r="X2265" s="82"/>
      <c r="Y2265" s="82"/>
      <c r="Z2265" s="82"/>
      <c r="AA2265" s="82"/>
      <c r="AB2265" s="82"/>
      <c r="AC2265" s="82"/>
      <c r="AD2265" s="82"/>
      <c r="AE2265" s="82"/>
      <c r="AF2265" s="82"/>
      <c r="AG2265" s="82"/>
      <c r="AH2265" s="82"/>
    </row>
    <row r="2266" spans="1:34" s="148" customFormat="1" ht="30" customHeight="1">
      <c r="A2266" s="59"/>
      <c r="B2266" s="59"/>
      <c r="C2266" s="75"/>
      <c r="D2266" s="239"/>
      <c r="E2266" s="175"/>
      <c r="F2266" s="175"/>
      <c r="G2266" s="175"/>
      <c r="H2266" s="192"/>
      <c r="I2266" s="174"/>
      <c r="J2266" s="174"/>
      <c r="K2266" s="174"/>
      <c r="L2266" s="174"/>
      <c r="M2266" s="174"/>
      <c r="N2266" s="174"/>
      <c r="O2266" s="174"/>
      <c r="P2266" s="174"/>
      <c r="Q2266" s="108"/>
      <c r="R2266" s="82"/>
      <c r="S2266" s="82"/>
      <c r="T2266" s="82"/>
      <c r="U2266" s="82"/>
      <c r="V2266" s="82"/>
      <c r="W2266" s="82"/>
      <c r="X2266" s="82"/>
      <c r="Y2266" s="82"/>
      <c r="Z2266" s="82"/>
      <c r="AA2266" s="82"/>
      <c r="AB2266" s="82"/>
      <c r="AC2266" s="82"/>
      <c r="AD2266" s="82"/>
      <c r="AE2266" s="82"/>
      <c r="AF2266" s="82"/>
      <c r="AG2266" s="82"/>
      <c r="AH2266" s="82"/>
    </row>
    <row r="2267" spans="1:34" s="148" customFormat="1" ht="30" customHeight="1">
      <c r="A2267" s="59"/>
      <c r="B2267" s="59"/>
      <c r="C2267" s="75"/>
      <c r="D2267" s="239"/>
      <c r="E2267" s="175"/>
      <c r="F2267" s="175"/>
      <c r="G2267" s="175"/>
      <c r="H2267" s="192"/>
      <c r="I2267" s="174"/>
      <c r="J2267" s="174"/>
      <c r="K2267" s="174"/>
      <c r="L2267" s="174"/>
      <c r="M2267" s="174"/>
      <c r="N2267" s="174"/>
      <c r="O2267" s="174"/>
      <c r="P2267" s="174"/>
      <c r="Q2267" s="108"/>
      <c r="R2267" s="82"/>
      <c r="S2267" s="82"/>
      <c r="T2267" s="82"/>
      <c r="U2267" s="82"/>
      <c r="V2267" s="82"/>
      <c r="W2267" s="82"/>
      <c r="X2267" s="82"/>
      <c r="Y2267" s="82"/>
      <c r="Z2267" s="82"/>
      <c r="AA2267" s="82"/>
      <c r="AB2267" s="82"/>
      <c r="AC2267" s="82"/>
      <c r="AD2267" s="82"/>
      <c r="AE2267" s="82"/>
      <c r="AF2267" s="82"/>
      <c r="AG2267" s="82"/>
      <c r="AH2267" s="82"/>
    </row>
    <row r="2268" spans="1:34" s="148" customFormat="1" ht="30" customHeight="1">
      <c r="A2268" s="59"/>
      <c r="B2268" s="59"/>
      <c r="C2268" s="75"/>
      <c r="D2268" s="239"/>
      <c r="E2268" s="175"/>
      <c r="F2268" s="175"/>
      <c r="G2268" s="175"/>
      <c r="H2268" s="192"/>
      <c r="I2268" s="174"/>
      <c r="J2268" s="174"/>
      <c r="K2268" s="174"/>
      <c r="L2268" s="174"/>
      <c r="M2268" s="174"/>
      <c r="N2268" s="174"/>
      <c r="O2268" s="174"/>
      <c r="P2268" s="174"/>
      <c r="Q2268" s="108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2"/>
      <c r="AD2268" s="82"/>
      <c r="AE2268" s="82"/>
      <c r="AF2268" s="82"/>
      <c r="AG2268" s="82"/>
      <c r="AH2268" s="82"/>
    </row>
    <row r="2269" spans="1:34" s="148" customFormat="1" ht="30" customHeight="1">
      <c r="A2269" s="59"/>
      <c r="B2269" s="59"/>
      <c r="C2269" s="75"/>
      <c r="D2269" s="239"/>
      <c r="E2269" s="175"/>
      <c r="F2269" s="175"/>
      <c r="G2269" s="175"/>
      <c r="H2269" s="192"/>
      <c r="I2269" s="174"/>
      <c r="J2269" s="174"/>
      <c r="K2269" s="174"/>
      <c r="L2269" s="174"/>
      <c r="M2269" s="174"/>
      <c r="N2269" s="174"/>
      <c r="O2269" s="174"/>
      <c r="P2269" s="174"/>
      <c r="Q2269" s="108"/>
      <c r="R2269" s="82"/>
      <c r="S2269" s="82"/>
      <c r="T2269" s="82"/>
      <c r="U2269" s="82"/>
      <c r="V2269" s="82"/>
      <c r="W2269" s="82"/>
      <c r="X2269" s="82"/>
      <c r="Y2269" s="82"/>
      <c r="Z2269" s="82"/>
      <c r="AA2269" s="82"/>
      <c r="AB2269" s="82"/>
      <c r="AC2269" s="82"/>
      <c r="AD2269" s="82"/>
      <c r="AE2269" s="82"/>
      <c r="AF2269" s="82"/>
      <c r="AG2269" s="82"/>
      <c r="AH2269" s="82"/>
    </row>
    <row r="2270" spans="1:34" s="148" customFormat="1" ht="30" customHeight="1">
      <c r="A2270" s="59"/>
      <c r="B2270" s="59"/>
      <c r="C2270" s="75"/>
      <c r="D2270" s="239"/>
      <c r="E2270" s="175"/>
      <c r="F2270" s="175"/>
      <c r="G2270" s="175"/>
      <c r="H2270" s="192"/>
      <c r="I2270" s="174"/>
      <c r="J2270" s="174"/>
      <c r="K2270" s="174"/>
      <c r="L2270" s="174"/>
      <c r="M2270" s="174"/>
      <c r="N2270" s="174"/>
      <c r="O2270" s="174"/>
      <c r="P2270" s="174"/>
      <c r="Q2270" s="108"/>
      <c r="R2270" s="82"/>
      <c r="S2270" s="82"/>
      <c r="T2270" s="82"/>
      <c r="U2270" s="82"/>
      <c r="V2270" s="82"/>
      <c r="W2270" s="82"/>
      <c r="X2270" s="82"/>
      <c r="Y2270" s="82"/>
      <c r="Z2270" s="82"/>
      <c r="AA2270" s="82"/>
      <c r="AB2270" s="82"/>
      <c r="AC2270" s="82"/>
      <c r="AD2270" s="82"/>
      <c r="AE2270" s="82"/>
      <c r="AF2270" s="82"/>
      <c r="AG2270" s="82"/>
      <c r="AH2270" s="82"/>
    </row>
    <row r="2271" spans="1:34" s="148" customFormat="1" ht="30" customHeight="1">
      <c r="A2271" s="59"/>
      <c r="B2271" s="59"/>
      <c r="C2271" s="75"/>
      <c r="D2271" s="239"/>
      <c r="E2271" s="175"/>
      <c r="F2271" s="175"/>
      <c r="G2271" s="175"/>
      <c r="H2271" s="192"/>
      <c r="I2271" s="174"/>
      <c r="J2271" s="174"/>
      <c r="K2271" s="174"/>
      <c r="L2271" s="174"/>
      <c r="M2271" s="174"/>
      <c r="N2271" s="174"/>
      <c r="O2271" s="174"/>
      <c r="P2271" s="174"/>
      <c r="Q2271" s="108"/>
      <c r="R2271" s="82"/>
      <c r="S2271" s="82"/>
      <c r="T2271" s="82"/>
      <c r="U2271" s="82"/>
      <c r="V2271" s="82"/>
      <c r="W2271" s="82"/>
      <c r="X2271" s="82"/>
      <c r="Y2271" s="82"/>
      <c r="Z2271" s="82"/>
      <c r="AA2271" s="82"/>
      <c r="AB2271" s="82"/>
      <c r="AC2271" s="82"/>
      <c r="AD2271" s="82"/>
      <c r="AE2271" s="82"/>
      <c r="AF2271" s="82"/>
      <c r="AG2271" s="82"/>
      <c r="AH2271" s="82"/>
    </row>
    <row r="2272" spans="1:34" s="148" customFormat="1" ht="30" customHeight="1">
      <c r="A2272" s="59"/>
      <c r="B2272" s="59"/>
      <c r="C2272" s="75"/>
      <c r="D2272" s="239"/>
      <c r="E2272" s="175"/>
      <c r="F2272" s="175"/>
      <c r="G2272" s="175"/>
      <c r="H2272" s="192"/>
      <c r="I2272" s="174"/>
      <c r="J2272" s="174"/>
      <c r="K2272" s="174"/>
      <c r="L2272" s="174"/>
      <c r="M2272" s="174"/>
      <c r="N2272" s="174"/>
      <c r="O2272" s="174"/>
      <c r="P2272" s="174"/>
      <c r="Q2272" s="108"/>
      <c r="R2272" s="82"/>
      <c r="S2272" s="82"/>
      <c r="T2272" s="82"/>
      <c r="U2272" s="82"/>
      <c r="V2272" s="82"/>
      <c r="W2272" s="82"/>
      <c r="X2272" s="82"/>
      <c r="Y2272" s="82"/>
      <c r="Z2272" s="82"/>
      <c r="AA2272" s="82"/>
      <c r="AB2272" s="82"/>
      <c r="AC2272" s="82"/>
      <c r="AD2272" s="82"/>
      <c r="AE2272" s="82"/>
      <c r="AF2272" s="82"/>
      <c r="AG2272" s="82"/>
      <c r="AH2272" s="82"/>
    </row>
    <row r="2273" spans="1:34" s="148" customFormat="1" ht="30" customHeight="1">
      <c r="A2273" s="59"/>
      <c r="B2273" s="59"/>
      <c r="C2273" s="75"/>
      <c r="D2273" s="239"/>
      <c r="E2273" s="175"/>
      <c r="F2273" s="175"/>
      <c r="G2273" s="175"/>
      <c r="H2273" s="192"/>
      <c r="I2273" s="174"/>
      <c r="J2273" s="174"/>
      <c r="K2273" s="174"/>
      <c r="L2273" s="174"/>
      <c r="M2273" s="174"/>
      <c r="N2273" s="174"/>
      <c r="O2273" s="174"/>
      <c r="P2273" s="174"/>
      <c r="Q2273" s="108"/>
      <c r="R2273" s="82"/>
      <c r="S2273" s="82"/>
      <c r="T2273" s="82"/>
      <c r="U2273" s="82"/>
      <c r="V2273" s="82"/>
      <c r="W2273" s="82"/>
      <c r="X2273" s="82"/>
      <c r="Y2273" s="82"/>
      <c r="Z2273" s="82"/>
      <c r="AA2273" s="82"/>
      <c r="AB2273" s="82"/>
      <c r="AC2273" s="82"/>
      <c r="AD2273" s="82"/>
      <c r="AE2273" s="82"/>
      <c r="AF2273" s="82"/>
      <c r="AG2273" s="82"/>
      <c r="AH2273" s="82"/>
    </row>
    <row r="2274" spans="1:34" s="148" customFormat="1" ht="30" customHeight="1">
      <c r="A2274" s="59"/>
      <c r="B2274" s="59"/>
      <c r="C2274" s="75"/>
      <c r="D2274" s="239"/>
      <c r="E2274" s="175"/>
      <c r="F2274" s="175"/>
      <c r="G2274" s="175"/>
      <c r="H2274" s="192"/>
      <c r="I2274" s="174"/>
      <c r="J2274" s="174"/>
      <c r="K2274" s="174"/>
      <c r="L2274" s="174"/>
      <c r="M2274" s="174"/>
      <c r="N2274" s="174"/>
      <c r="O2274" s="174"/>
      <c r="P2274" s="174"/>
      <c r="Q2274" s="108"/>
      <c r="R2274" s="82"/>
      <c r="S2274" s="82"/>
      <c r="T2274" s="82"/>
      <c r="U2274" s="82"/>
      <c r="V2274" s="82"/>
      <c r="W2274" s="82"/>
      <c r="X2274" s="82"/>
      <c r="Y2274" s="82"/>
      <c r="Z2274" s="82"/>
      <c r="AA2274" s="82"/>
      <c r="AB2274" s="82"/>
      <c r="AC2274" s="82"/>
      <c r="AD2274" s="82"/>
      <c r="AE2274" s="82"/>
      <c r="AF2274" s="82"/>
      <c r="AG2274" s="82"/>
      <c r="AH2274" s="82"/>
    </row>
    <row r="2275" spans="1:34" s="148" customFormat="1" ht="30" customHeight="1">
      <c r="A2275" s="59"/>
      <c r="B2275" s="59"/>
      <c r="C2275" s="75"/>
      <c r="D2275" s="239"/>
      <c r="E2275" s="175"/>
      <c r="F2275" s="175"/>
      <c r="G2275" s="175"/>
      <c r="H2275" s="192"/>
      <c r="I2275" s="174"/>
      <c r="J2275" s="174"/>
      <c r="K2275" s="174"/>
      <c r="L2275" s="174"/>
      <c r="M2275" s="174"/>
      <c r="N2275" s="174"/>
      <c r="O2275" s="174"/>
      <c r="P2275" s="174"/>
      <c r="Q2275" s="108"/>
      <c r="R2275" s="82"/>
      <c r="S2275" s="82"/>
      <c r="T2275" s="82"/>
      <c r="U2275" s="82"/>
      <c r="V2275" s="82"/>
      <c r="W2275" s="82"/>
      <c r="X2275" s="82"/>
      <c r="Y2275" s="82"/>
      <c r="Z2275" s="82"/>
      <c r="AA2275" s="82"/>
      <c r="AB2275" s="82"/>
      <c r="AC2275" s="82"/>
      <c r="AD2275" s="82"/>
      <c r="AE2275" s="82"/>
      <c r="AF2275" s="82"/>
      <c r="AG2275" s="82"/>
      <c r="AH2275" s="82"/>
    </row>
    <row r="2276" spans="1:34" s="148" customFormat="1" ht="30" customHeight="1">
      <c r="A2276" s="59"/>
      <c r="B2276" s="59"/>
      <c r="C2276" s="75"/>
      <c r="D2276" s="239"/>
      <c r="E2276" s="175"/>
      <c r="F2276" s="175"/>
      <c r="G2276" s="175"/>
      <c r="H2276" s="192"/>
      <c r="I2276" s="174"/>
      <c r="J2276" s="174"/>
      <c r="K2276" s="174"/>
      <c r="L2276" s="174"/>
      <c r="M2276" s="174"/>
      <c r="N2276" s="174"/>
      <c r="O2276" s="174"/>
      <c r="P2276" s="174"/>
      <c r="Q2276" s="108"/>
      <c r="R2276" s="82"/>
      <c r="S2276" s="82"/>
      <c r="T2276" s="82"/>
      <c r="U2276" s="82"/>
      <c r="V2276" s="82"/>
      <c r="W2276" s="82"/>
      <c r="X2276" s="82"/>
      <c r="Y2276" s="82"/>
      <c r="Z2276" s="82"/>
      <c r="AA2276" s="82"/>
      <c r="AB2276" s="82"/>
      <c r="AC2276" s="82"/>
      <c r="AD2276" s="82"/>
      <c r="AE2276" s="82"/>
      <c r="AF2276" s="82"/>
      <c r="AG2276" s="82"/>
      <c r="AH2276" s="82"/>
    </row>
    <row r="2277" spans="1:34" s="148" customFormat="1" ht="30" customHeight="1">
      <c r="A2277" s="59"/>
      <c r="B2277" s="59"/>
      <c r="C2277" s="75"/>
      <c r="D2277" s="239"/>
      <c r="E2277" s="175"/>
      <c r="F2277" s="175"/>
      <c r="G2277" s="175"/>
      <c r="H2277" s="192"/>
      <c r="I2277" s="174"/>
      <c r="J2277" s="174"/>
      <c r="K2277" s="174"/>
      <c r="L2277" s="174"/>
      <c r="M2277" s="174"/>
      <c r="N2277" s="174"/>
      <c r="O2277" s="174"/>
      <c r="P2277" s="174"/>
      <c r="Q2277" s="108"/>
      <c r="R2277" s="82"/>
      <c r="S2277" s="82"/>
      <c r="T2277" s="82"/>
      <c r="U2277" s="82"/>
      <c r="V2277" s="82"/>
      <c r="W2277" s="82"/>
      <c r="X2277" s="82"/>
      <c r="Y2277" s="82"/>
      <c r="Z2277" s="82"/>
      <c r="AA2277" s="82"/>
      <c r="AB2277" s="82"/>
      <c r="AC2277" s="82"/>
      <c r="AD2277" s="82"/>
      <c r="AE2277" s="82"/>
      <c r="AF2277" s="82"/>
      <c r="AG2277" s="82"/>
      <c r="AH2277" s="82"/>
    </row>
    <row r="2278" spans="1:34" s="148" customFormat="1" ht="30" customHeight="1">
      <c r="A2278" s="59"/>
      <c r="B2278" s="59"/>
      <c r="C2278" s="75"/>
      <c r="D2278" s="239"/>
      <c r="E2278" s="175"/>
      <c r="F2278" s="175"/>
      <c r="G2278" s="175"/>
      <c r="H2278" s="192"/>
      <c r="I2278" s="174"/>
      <c r="J2278" s="174"/>
      <c r="K2278" s="174"/>
      <c r="L2278" s="174"/>
      <c r="M2278" s="174"/>
      <c r="N2278" s="174"/>
      <c r="O2278" s="174"/>
      <c r="P2278" s="174"/>
      <c r="Q2278" s="108"/>
      <c r="R2278" s="82"/>
      <c r="S2278" s="82"/>
      <c r="T2278" s="82"/>
      <c r="U2278" s="82"/>
      <c r="V2278" s="82"/>
      <c r="W2278" s="82"/>
      <c r="X2278" s="82"/>
      <c r="Y2278" s="82"/>
      <c r="Z2278" s="82"/>
      <c r="AA2278" s="82"/>
      <c r="AB2278" s="82"/>
      <c r="AC2278" s="82"/>
      <c r="AD2278" s="82"/>
      <c r="AE2278" s="82"/>
      <c r="AF2278" s="82"/>
      <c r="AG2278" s="82"/>
      <c r="AH2278" s="82"/>
    </row>
    <row r="2279" spans="1:34" s="148" customFormat="1" ht="30" customHeight="1">
      <c r="A2279" s="59"/>
      <c r="B2279" s="59"/>
      <c r="C2279" s="75"/>
      <c r="D2279" s="239"/>
      <c r="E2279" s="175"/>
      <c r="F2279" s="175"/>
      <c r="G2279" s="175"/>
      <c r="H2279" s="192"/>
      <c r="I2279" s="174"/>
      <c r="J2279" s="174"/>
      <c r="K2279" s="174"/>
      <c r="L2279" s="174"/>
      <c r="M2279" s="174"/>
      <c r="N2279" s="174"/>
      <c r="O2279" s="174"/>
      <c r="P2279" s="174"/>
      <c r="Q2279" s="108"/>
      <c r="R2279" s="82"/>
      <c r="S2279" s="82"/>
      <c r="T2279" s="82"/>
      <c r="U2279" s="82"/>
      <c r="V2279" s="82"/>
      <c r="W2279" s="82"/>
      <c r="X2279" s="82"/>
      <c r="Y2279" s="82"/>
      <c r="Z2279" s="82"/>
      <c r="AA2279" s="82"/>
      <c r="AB2279" s="82"/>
      <c r="AC2279" s="82"/>
      <c r="AD2279" s="82"/>
      <c r="AE2279" s="82"/>
      <c r="AF2279" s="82"/>
      <c r="AG2279" s="82"/>
      <c r="AH2279" s="82"/>
    </row>
    <row r="2280" spans="1:34" s="148" customFormat="1" ht="30" customHeight="1">
      <c r="A2280" s="59"/>
      <c r="B2280" s="59"/>
      <c r="C2280" s="75"/>
      <c r="D2280" s="239"/>
      <c r="E2280" s="175"/>
      <c r="F2280" s="175"/>
      <c r="G2280" s="175"/>
      <c r="H2280" s="192"/>
      <c r="I2280" s="174"/>
      <c r="J2280" s="174"/>
      <c r="K2280" s="174"/>
      <c r="L2280" s="174"/>
      <c r="M2280" s="174"/>
      <c r="N2280" s="174"/>
      <c r="O2280" s="174"/>
      <c r="P2280" s="174"/>
      <c r="Q2280" s="108"/>
      <c r="R2280" s="82"/>
      <c r="S2280" s="82"/>
      <c r="T2280" s="82"/>
      <c r="U2280" s="82"/>
      <c r="V2280" s="82"/>
      <c r="W2280" s="82"/>
      <c r="X2280" s="82"/>
      <c r="Y2280" s="82"/>
      <c r="Z2280" s="82"/>
      <c r="AA2280" s="82"/>
      <c r="AB2280" s="82"/>
      <c r="AC2280" s="82"/>
      <c r="AD2280" s="82"/>
      <c r="AE2280" s="82"/>
      <c r="AF2280" s="82"/>
      <c r="AG2280" s="82"/>
      <c r="AH2280" s="82"/>
    </row>
    <row r="2281" spans="1:34" s="148" customFormat="1" ht="30" customHeight="1">
      <c r="A2281" s="59"/>
      <c r="B2281" s="59"/>
      <c r="C2281" s="75"/>
      <c r="D2281" s="239"/>
      <c r="E2281" s="175"/>
      <c r="F2281" s="175"/>
      <c r="G2281" s="175"/>
      <c r="H2281" s="192"/>
      <c r="I2281" s="174"/>
      <c r="J2281" s="174"/>
      <c r="K2281" s="174"/>
      <c r="L2281" s="174"/>
      <c r="M2281" s="174"/>
      <c r="N2281" s="174"/>
      <c r="O2281" s="174"/>
      <c r="P2281" s="174"/>
      <c r="Q2281" s="108"/>
      <c r="R2281" s="82"/>
      <c r="S2281" s="82"/>
      <c r="T2281" s="82"/>
      <c r="U2281" s="82"/>
      <c r="V2281" s="82"/>
      <c r="W2281" s="82"/>
      <c r="X2281" s="82"/>
      <c r="Y2281" s="82"/>
      <c r="Z2281" s="82"/>
      <c r="AA2281" s="82"/>
      <c r="AB2281" s="82"/>
      <c r="AC2281" s="82"/>
      <c r="AD2281" s="82"/>
      <c r="AE2281" s="82"/>
      <c r="AF2281" s="82"/>
      <c r="AG2281" s="82"/>
      <c r="AH2281" s="82"/>
    </row>
    <row r="2282" spans="1:34" s="148" customFormat="1" ht="30" customHeight="1">
      <c r="A2282" s="59"/>
      <c r="B2282" s="59"/>
      <c r="C2282" s="75"/>
      <c r="D2282" s="239"/>
      <c r="E2282" s="175"/>
      <c r="F2282" s="175"/>
      <c r="G2282" s="175"/>
      <c r="H2282" s="192"/>
      <c r="I2282" s="174"/>
      <c r="J2282" s="174"/>
      <c r="K2282" s="174"/>
      <c r="L2282" s="174"/>
      <c r="M2282" s="174"/>
      <c r="N2282" s="174"/>
      <c r="O2282" s="174"/>
      <c r="P2282" s="174"/>
      <c r="Q2282" s="108"/>
      <c r="R2282" s="82"/>
      <c r="S2282" s="82"/>
      <c r="T2282" s="82"/>
      <c r="U2282" s="82"/>
      <c r="V2282" s="82"/>
      <c r="W2282" s="82"/>
      <c r="X2282" s="82"/>
      <c r="Y2282" s="82"/>
      <c r="Z2282" s="82"/>
      <c r="AA2282" s="82"/>
      <c r="AB2282" s="82"/>
      <c r="AC2282" s="82"/>
      <c r="AD2282" s="82"/>
      <c r="AE2282" s="82"/>
      <c r="AF2282" s="82"/>
      <c r="AG2282" s="82"/>
      <c r="AH2282" s="82"/>
    </row>
    <row r="2283" spans="1:34" s="148" customFormat="1" ht="30" customHeight="1">
      <c r="A2283" s="59"/>
      <c r="B2283" s="59"/>
      <c r="C2283" s="75"/>
      <c r="D2283" s="239"/>
      <c r="E2283" s="175"/>
      <c r="F2283" s="175"/>
      <c r="G2283" s="175"/>
      <c r="H2283" s="192"/>
      <c r="I2283" s="174"/>
      <c r="J2283" s="174"/>
      <c r="K2283" s="174"/>
      <c r="L2283" s="174"/>
      <c r="M2283" s="174"/>
      <c r="N2283" s="174"/>
      <c r="O2283" s="174"/>
      <c r="P2283" s="174"/>
      <c r="Q2283" s="108"/>
      <c r="R2283" s="82"/>
      <c r="S2283" s="82"/>
      <c r="T2283" s="82"/>
      <c r="U2283" s="82"/>
      <c r="V2283" s="82"/>
      <c r="W2283" s="82"/>
      <c r="X2283" s="82"/>
      <c r="Y2283" s="82"/>
      <c r="Z2283" s="82"/>
      <c r="AA2283" s="82"/>
      <c r="AB2283" s="82"/>
      <c r="AC2283" s="82"/>
      <c r="AD2283" s="82"/>
      <c r="AE2283" s="82"/>
      <c r="AF2283" s="82"/>
      <c r="AG2283" s="82"/>
      <c r="AH2283" s="82"/>
    </row>
    <row r="2284" spans="1:34" s="148" customFormat="1" ht="30" customHeight="1">
      <c r="A2284" s="59"/>
      <c r="B2284" s="59"/>
      <c r="C2284" s="75"/>
      <c r="D2284" s="239"/>
      <c r="E2284" s="175"/>
      <c r="F2284" s="175"/>
      <c r="G2284" s="175"/>
      <c r="H2284" s="192"/>
      <c r="I2284" s="174"/>
      <c r="J2284" s="174"/>
      <c r="K2284" s="174"/>
      <c r="L2284" s="174"/>
      <c r="M2284" s="174"/>
      <c r="N2284" s="174"/>
      <c r="O2284" s="174"/>
      <c r="P2284" s="174"/>
      <c r="Q2284" s="108"/>
      <c r="R2284" s="82"/>
      <c r="S2284" s="82"/>
      <c r="T2284" s="82"/>
      <c r="U2284" s="82"/>
      <c r="V2284" s="82"/>
      <c r="W2284" s="82"/>
      <c r="X2284" s="82"/>
      <c r="Y2284" s="82"/>
      <c r="Z2284" s="82"/>
      <c r="AA2284" s="82"/>
      <c r="AB2284" s="82"/>
      <c r="AC2284" s="82"/>
      <c r="AD2284" s="82"/>
      <c r="AE2284" s="82"/>
      <c r="AF2284" s="82"/>
      <c r="AG2284" s="82"/>
      <c r="AH2284" s="82"/>
    </row>
    <row r="2285" spans="1:34" s="148" customFormat="1" ht="30" customHeight="1">
      <c r="A2285" s="59"/>
      <c r="B2285" s="59"/>
      <c r="C2285" s="75"/>
      <c r="D2285" s="239"/>
      <c r="E2285" s="175"/>
      <c r="F2285" s="175"/>
      <c r="G2285" s="175"/>
      <c r="H2285" s="192"/>
      <c r="I2285" s="174"/>
      <c r="J2285" s="174"/>
      <c r="K2285" s="174"/>
      <c r="L2285" s="174"/>
      <c r="M2285" s="174"/>
      <c r="N2285" s="174"/>
      <c r="O2285" s="174"/>
      <c r="P2285" s="174"/>
      <c r="Q2285" s="108"/>
      <c r="R2285" s="82"/>
      <c r="S2285" s="82"/>
      <c r="T2285" s="82"/>
      <c r="U2285" s="82"/>
      <c r="V2285" s="82"/>
      <c r="W2285" s="82"/>
      <c r="X2285" s="82"/>
      <c r="Y2285" s="82"/>
      <c r="Z2285" s="82"/>
      <c r="AA2285" s="82"/>
      <c r="AB2285" s="82"/>
      <c r="AC2285" s="82"/>
      <c r="AD2285" s="82"/>
      <c r="AE2285" s="82"/>
      <c r="AF2285" s="82"/>
      <c r="AG2285" s="82"/>
      <c r="AH2285" s="82"/>
    </row>
    <row r="2286" spans="1:34" s="148" customFormat="1" ht="30" customHeight="1">
      <c r="A2286" s="59"/>
      <c r="B2286" s="59"/>
      <c r="C2286" s="75"/>
      <c r="D2286" s="239"/>
      <c r="E2286" s="175"/>
      <c r="F2286" s="175"/>
      <c r="G2286" s="175"/>
      <c r="H2286" s="192"/>
      <c r="I2286" s="174"/>
      <c r="J2286" s="174"/>
      <c r="K2286" s="174"/>
      <c r="L2286" s="174"/>
      <c r="M2286" s="174"/>
      <c r="N2286" s="174"/>
      <c r="O2286" s="174"/>
      <c r="P2286" s="174"/>
      <c r="Q2286" s="108"/>
      <c r="R2286" s="82"/>
      <c r="S2286" s="82"/>
      <c r="T2286" s="82"/>
      <c r="U2286" s="82"/>
      <c r="V2286" s="82"/>
      <c r="W2286" s="82"/>
      <c r="X2286" s="82"/>
      <c r="Y2286" s="82"/>
      <c r="Z2286" s="82"/>
      <c r="AA2286" s="82"/>
      <c r="AB2286" s="82"/>
      <c r="AC2286" s="82"/>
      <c r="AD2286" s="82"/>
      <c r="AE2286" s="82"/>
      <c r="AF2286" s="82"/>
      <c r="AG2286" s="82"/>
      <c r="AH2286" s="82"/>
    </row>
    <row r="2287" spans="1:34" s="148" customFormat="1" ht="30" customHeight="1">
      <c r="A2287" s="59"/>
      <c r="B2287" s="59"/>
      <c r="C2287" s="75"/>
      <c r="D2287" s="239"/>
      <c r="E2287" s="175"/>
      <c r="F2287" s="175"/>
      <c r="G2287" s="175"/>
      <c r="H2287" s="192"/>
      <c r="I2287" s="174"/>
      <c r="J2287" s="174"/>
      <c r="K2287" s="174"/>
      <c r="L2287" s="174"/>
      <c r="M2287" s="174"/>
      <c r="N2287" s="174"/>
      <c r="O2287" s="174"/>
      <c r="P2287" s="174"/>
      <c r="Q2287" s="108"/>
      <c r="R2287" s="82"/>
      <c r="S2287" s="82"/>
      <c r="T2287" s="82"/>
      <c r="U2287" s="82"/>
      <c r="V2287" s="82"/>
      <c r="W2287" s="82"/>
      <c r="X2287" s="82"/>
      <c r="Y2287" s="82"/>
      <c r="Z2287" s="82"/>
      <c r="AA2287" s="82"/>
      <c r="AB2287" s="82"/>
      <c r="AC2287" s="82"/>
      <c r="AD2287" s="82"/>
      <c r="AE2287" s="82"/>
      <c r="AF2287" s="82"/>
      <c r="AG2287" s="82"/>
      <c r="AH2287" s="82"/>
    </row>
    <row r="2288" spans="1:34" s="148" customFormat="1" ht="30" customHeight="1">
      <c r="A2288" s="59"/>
      <c r="B2288" s="59"/>
      <c r="C2288" s="75"/>
      <c r="D2288" s="239"/>
      <c r="E2288" s="175"/>
      <c r="F2288" s="175"/>
      <c r="G2288" s="175"/>
      <c r="H2288" s="192"/>
      <c r="I2288" s="174"/>
      <c r="J2288" s="174"/>
      <c r="K2288" s="174"/>
      <c r="L2288" s="174"/>
      <c r="M2288" s="174"/>
      <c r="N2288" s="174"/>
      <c r="O2288" s="174"/>
      <c r="P2288" s="174"/>
      <c r="Q2288" s="108"/>
      <c r="R2288" s="82"/>
      <c r="S2288" s="82"/>
      <c r="T2288" s="82"/>
      <c r="U2288" s="82"/>
      <c r="V2288" s="82"/>
      <c r="W2288" s="82"/>
      <c r="X2288" s="82"/>
      <c r="Y2288" s="82"/>
      <c r="Z2288" s="82"/>
      <c r="AA2288" s="82"/>
      <c r="AB2288" s="82"/>
      <c r="AC2288" s="82"/>
      <c r="AD2288" s="82"/>
      <c r="AE2288" s="82"/>
      <c r="AF2288" s="82"/>
      <c r="AG2288" s="82"/>
      <c r="AH2288" s="82"/>
    </row>
    <row r="2289" spans="1:34" s="148" customFormat="1" ht="30" customHeight="1">
      <c r="A2289" s="59"/>
      <c r="B2289" s="59"/>
      <c r="C2289" s="75"/>
      <c r="D2289" s="239"/>
      <c r="E2289" s="175"/>
      <c r="F2289" s="175"/>
      <c r="G2289" s="175"/>
      <c r="H2289" s="192"/>
      <c r="I2289" s="174"/>
      <c r="J2289" s="174"/>
      <c r="K2289" s="174"/>
      <c r="L2289" s="174"/>
      <c r="M2289" s="174"/>
      <c r="N2289" s="174"/>
      <c r="O2289" s="174"/>
      <c r="P2289" s="174"/>
      <c r="Q2289" s="108"/>
      <c r="R2289" s="82"/>
      <c r="S2289" s="82"/>
      <c r="T2289" s="82"/>
      <c r="U2289" s="82"/>
      <c r="V2289" s="82"/>
      <c r="W2289" s="82"/>
      <c r="X2289" s="82"/>
      <c r="Y2289" s="82"/>
      <c r="Z2289" s="82"/>
      <c r="AA2289" s="82"/>
      <c r="AB2289" s="82"/>
      <c r="AC2289" s="82"/>
      <c r="AD2289" s="82"/>
      <c r="AE2289" s="82"/>
      <c r="AF2289" s="82"/>
      <c r="AG2289" s="82"/>
      <c r="AH2289" s="82"/>
    </row>
    <row r="2290" spans="1:34" s="148" customFormat="1" ht="21.75" customHeight="1">
      <c r="A2290" s="59"/>
      <c r="B2290" s="59"/>
      <c r="C2290" s="75"/>
      <c r="D2290" s="239"/>
      <c r="E2290" s="175"/>
      <c r="F2290" s="175"/>
      <c r="G2290" s="175"/>
      <c r="H2290" s="192"/>
      <c r="I2290" s="174"/>
      <c r="J2290" s="174"/>
      <c r="K2290" s="174"/>
      <c r="L2290" s="174"/>
      <c r="M2290" s="174"/>
      <c r="N2290" s="174"/>
      <c r="O2290" s="174"/>
      <c r="P2290" s="174"/>
      <c r="Q2290" s="108"/>
      <c r="R2290" s="82"/>
      <c r="S2290" s="82"/>
      <c r="T2290" s="82"/>
      <c r="U2290" s="82"/>
      <c r="V2290" s="82"/>
      <c r="W2290" s="82"/>
      <c r="X2290" s="82"/>
      <c r="Y2290" s="82"/>
      <c r="Z2290" s="82"/>
      <c r="AA2290" s="82"/>
      <c r="AB2290" s="82"/>
      <c r="AC2290" s="82"/>
      <c r="AD2290" s="82"/>
      <c r="AE2290" s="82"/>
      <c r="AF2290" s="82"/>
      <c r="AG2290" s="82"/>
      <c r="AH2290" s="82"/>
    </row>
    <row r="2291" spans="1:34" s="148" customFormat="1" ht="30" customHeight="1">
      <c r="A2291" s="59"/>
      <c r="B2291" s="59"/>
      <c r="C2291" s="75"/>
      <c r="D2291" s="239"/>
      <c r="E2291" s="175"/>
      <c r="F2291" s="175"/>
      <c r="G2291" s="175"/>
      <c r="H2291" s="192"/>
      <c r="I2291" s="174"/>
      <c r="J2291" s="174"/>
      <c r="K2291" s="174"/>
      <c r="L2291" s="174"/>
      <c r="M2291" s="174"/>
      <c r="N2291" s="174"/>
      <c r="O2291" s="174"/>
      <c r="P2291" s="174"/>
      <c r="Q2291" s="108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2"/>
      <c r="AD2291" s="82"/>
      <c r="AE2291" s="82"/>
      <c r="AF2291" s="82"/>
      <c r="AG2291" s="82"/>
      <c r="AH2291" s="82"/>
    </row>
    <row r="2292" spans="1:34" s="148" customFormat="1" ht="30" customHeight="1">
      <c r="A2292" s="59"/>
      <c r="B2292" s="59"/>
      <c r="C2292" s="75"/>
      <c r="D2292" s="239"/>
      <c r="E2292" s="175"/>
      <c r="F2292" s="175"/>
      <c r="G2292" s="175"/>
      <c r="H2292" s="192"/>
      <c r="I2292" s="174"/>
      <c r="J2292" s="174"/>
      <c r="K2292" s="174"/>
      <c r="L2292" s="174"/>
      <c r="M2292" s="174"/>
      <c r="N2292" s="174"/>
      <c r="O2292" s="174"/>
      <c r="P2292" s="174"/>
      <c r="Q2292" s="108"/>
      <c r="R2292" s="82"/>
      <c r="S2292" s="82"/>
      <c r="T2292" s="82"/>
      <c r="U2292" s="82"/>
      <c r="V2292" s="82"/>
      <c r="W2292" s="82"/>
      <c r="X2292" s="82"/>
      <c r="Y2292" s="82"/>
      <c r="Z2292" s="82"/>
      <c r="AA2292" s="82"/>
      <c r="AB2292" s="82"/>
      <c r="AC2292" s="82"/>
      <c r="AD2292" s="82"/>
      <c r="AE2292" s="82"/>
      <c r="AF2292" s="82"/>
      <c r="AG2292" s="82"/>
      <c r="AH2292" s="82"/>
    </row>
    <row r="2293" spans="1:34" s="148" customFormat="1" ht="30" customHeight="1">
      <c r="A2293" s="59"/>
      <c r="B2293" s="59"/>
      <c r="C2293" s="75"/>
      <c r="D2293" s="239"/>
      <c r="E2293" s="175"/>
      <c r="F2293" s="175"/>
      <c r="G2293" s="175"/>
      <c r="H2293" s="192"/>
      <c r="I2293" s="174"/>
      <c r="J2293" s="174"/>
      <c r="K2293" s="174"/>
      <c r="L2293" s="174"/>
      <c r="M2293" s="174"/>
      <c r="N2293" s="174"/>
      <c r="O2293" s="174"/>
      <c r="P2293" s="174"/>
      <c r="Q2293" s="108"/>
      <c r="R2293" s="82"/>
      <c r="S2293" s="82"/>
      <c r="T2293" s="82"/>
      <c r="U2293" s="82"/>
      <c r="V2293" s="82"/>
      <c r="W2293" s="82"/>
      <c r="X2293" s="82"/>
      <c r="Y2293" s="82"/>
      <c r="Z2293" s="82"/>
      <c r="AA2293" s="82"/>
      <c r="AB2293" s="82"/>
      <c r="AC2293" s="82"/>
      <c r="AD2293" s="82"/>
      <c r="AE2293" s="82"/>
      <c r="AF2293" s="82"/>
      <c r="AG2293" s="82"/>
      <c r="AH2293" s="82"/>
    </row>
    <row r="2294" spans="1:34" s="148" customFormat="1" ht="52.5" customHeight="1">
      <c r="A2294" s="59"/>
      <c r="B2294" s="59"/>
      <c r="C2294" s="75"/>
      <c r="D2294" s="239"/>
      <c r="E2294" s="175"/>
      <c r="F2294" s="175"/>
      <c r="G2294" s="175"/>
      <c r="H2294" s="192"/>
      <c r="I2294" s="174"/>
      <c r="J2294" s="174"/>
      <c r="K2294" s="174"/>
      <c r="L2294" s="174"/>
      <c r="M2294" s="174"/>
      <c r="N2294" s="174"/>
      <c r="O2294" s="174"/>
      <c r="P2294" s="174"/>
      <c r="Q2294" s="108"/>
      <c r="R2294" s="82"/>
      <c r="S2294" s="82"/>
      <c r="T2294" s="82"/>
      <c r="U2294" s="82"/>
      <c r="V2294" s="82"/>
      <c r="W2294" s="82"/>
      <c r="X2294" s="82"/>
      <c r="Y2294" s="82"/>
      <c r="Z2294" s="82"/>
      <c r="AA2294" s="82"/>
      <c r="AB2294" s="82"/>
      <c r="AC2294" s="82"/>
      <c r="AD2294" s="82"/>
      <c r="AE2294" s="82"/>
      <c r="AF2294" s="82"/>
      <c r="AG2294" s="82"/>
      <c r="AH2294" s="82"/>
    </row>
    <row r="2295" spans="1:34" s="148" customFormat="1" ht="30" customHeight="1">
      <c r="A2295" s="59"/>
      <c r="B2295" s="59"/>
      <c r="C2295" s="75"/>
      <c r="D2295" s="239"/>
      <c r="E2295" s="175"/>
      <c r="F2295" s="175"/>
      <c r="G2295" s="175"/>
      <c r="H2295" s="192"/>
      <c r="I2295" s="174"/>
      <c r="J2295" s="174"/>
      <c r="K2295" s="174"/>
      <c r="L2295" s="174"/>
      <c r="M2295" s="174"/>
      <c r="N2295" s="174"/>
      <c r="O2295" s="174"/>
      <c r="P2295" s="174"/>
      <c r="Q2295" s="108"/>
      <c r="R2295" s="82"/>
      <c r="S2295" s="82"/>
      <c r="T2295" s="82"/>
      <c r="U2295" s="82"/>
      <c r="V2295" s="82"/>
      <c r="W2295" s="82"/>
      <c r="X2295" s="82"/>
      <c r="Y2295" s="82"/>
      <c r="Z2295" s="82"/>
      <c r="AA2295" s="82"/>
      <c r="AB2295" s="82"/>
      <c r="AC2295" s="82"/>
      <c r="AD2295" s="82"/>
      <c r="AE2295" s="82"/>
      <c r="AF2295" s="82"/>
      <c r="AG2295" s="82"/>
      <c r="AH2295" s="82"/>
    </row>
    <row r="2296" spans="1:34" s="148" customFormat="1" ht="30" customHeight="1">
      <c r="A2296" s="59"/>
      <c r="B2296" s="59"/>
      <c r="C2296" s="75"/>
      <c r="D2296" s="239"/>
      <c r="E2296" s="175"/>
      <c r="F2296" s="175"/>
      <c r="G2296" s="175"/>
      <c r="H2296" s="192"/>
      <c r="I2296" s="174"/>
      <c r="J2296" s="174"/>
      <c r="K2296" s="174"/>
      <c r="L2296" s="174"/>
      <c r="M2296" s="174"/>
      <c r="N2296" s="174"/>
      <c r="O2296" s="174"/>
      <c r="P2296" s="174"/>
      <c r="Q2296" s="108"/>
      <c r="R2296" s="82"/>
      <c r="S2296" s="82"/>
      <c r="T2296" s="82"/>
      <c r="U2296" s="82"/>
      <c r="V2296" s="82"/>
      <c r="W2296" s="82"/>
      <c r="X2296" s="82"/>
      <c r="Y2296" s="82"/>
      <c r="Z2296" s="82"/>
      <c r="AA2296" s="82"/>
      <c r="AB2296" s="82"/>
      <c r="AC2296" s="82"/>
      <c r="AD2296" s="82"/>
      <c r="AE2296" s="82"/>
      <c r="AF2296" s="82"/>
      <c r="AG2296" s="82"/>
      <c r="AH2296" s="82"/>
    </row>
    <row r="2297" spans="1:34" s="148" customFormat="1" ht="30" customHeight="1">
      <c r="A2297" s="59"/>
      <c r="B2297" s="59"/>
      <c r="C2297" s="75"/>
      <c r="D2297" s="239"/>
      <c r="E2297" s="175"/>
      <c r="F2297" s="175"/>
      <c r="G2297" s="175"/>
      <c r="H2297" s="192"/>
      <c r="I2297" s="174"/>
      <c r="J2297" s="174"/>
      <c r="K2297" s="174"/>
      <c r="L2297" s="174"/>
      <c r="M2297" s="174"/>
      <c r="N2297" s="174"/>
      <c r="O2297" s="174"/>
      <c r="P2297" s="174"/>
      <c r="Q2297" s="108"/>
      <c r="R2297" s="82"/>
      <c r="S2297" s="82"/>
      <c r="T2297" s="82"/>
      <c r="U2297" s="82"/>
      <c r="V2297" s="82"/>
      <c r="W2297" s="82"/>
      <c r="X2297" s="82"/>
      <c r="Y2297" s="82"/>
      <c r="Z2297" s="82"/>
      <c r="AA2297" s="82"/>
      <c r="AB2297" s="82"/>
      <c r="AC2297" s="82"/>
      <c r="AD2297" s="82"/>
      <c r="AE2297" s="82"/>
      <c r="AF2297" s="82"/>
      <c r="AG2297" s="82"/>
      <c r="AH2297" s="82"/>
    </row>
    <row r="2298" spans="1:34" s="148" customFormat="1" ht="30" customHeight="1">
      <c r="A2298" s="59"/>
      <c r="B2298" s="59"/>
      <c r="C2298" s="75"/>
      <c r="D2298" s="239"/>
      <c r="E2298" s="175"/>
      <c r="F2298" s="175"/>
      <c r="G2298" s="175"/>
      <c r="H2298" s="192"/>
      <c r="I2298" s="174"/>
      <c r="J2298" s="174"/>
      <c r="K2298" s="174"/>
      <c r="L2298" s="174"/>
      <c r="M2298" s="174"/>
      <c r="N2298" s="174"/>
      <c r="O2298" s="174"/>
      <c r="P2298" s="174"/>
      <c r="Q2298" s="108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2"/>
      <c r="AD2298" s="82"/>
      <c r="AE2298" s="82"/>
      <c r="AF2298" s="82"/>
      <c r="AG2298" s="82"/>
      <c r="AH2298" s="82"/>
    </row>
    <row r="2299" spans="1:34" s="148" customFormat="1" ht="30" customHeight="1">
      <c r="A2299" s="59"/>
      <c r="B2299" s="59"/>
      <c r="C2299" s="75"/>
      <c r="D2299" s="239"/>
      <c r="E2299" s="175"/>
      <c r="F2299" s="175"/>
      <c r="G2299" s="175"/>
      <c r="H2299" s="192"/>
      <c r="I2299" s="174"/>
      <c r="J2299" s="174"/>
      <c r="K2299" s="174"/>
      <c r="L2299" s="174"/>
      <c r="M2299" s="174"/>
      <c r="N2299" s="174"/>
      <c r="O2299" s="174"/>
      <c r="P2299" s="174"/>
      <c r="Q2299" s="108"/>
      <c r="R2299" s="82"/>
      <c r="S2299" s="82"/>
      <c r="T2299" s="82"/>
      <c r="U2299" s="82"/>
      <c r="V2299" s="82"/>
      <c r="W2299" s="82"/>
      <c r="X2299" s="82"/>
      <c r="Y2299" s="82"/>
      <c r="Z2299" s="82"/>
      <c r="AA2299" s="82"/>
      <c r="AB2299" s="82"/>
      <c r="AC2299" s="82"/>
      <c r="AD2299" s="82"/>
      <c r="AE2299" s="82"/>
      <c r="AF2299" s="82"/>
      <c r="AG2299" s="82"/>
      <c r="AH2299" s="82"/>
    </row>
    <row r="2300" spans="1:34" s="148" customFormat="1" ht="30" customHeight="1">
      <c r="A2300" s="59"/>
      <c r="B2300" s="59"/>
      <c r="C2300" s="75"/>
      <c r="D2300" s="239"/>
      <c r="E2300" s="175"/>
      <c r="F2300" s="175"/>
      <c r="G2300" s="175"/>
      <c r="H2300" s="192"/>
      <c r="I2300" s="174"/>
      <c r="J2300" s="174"/>
      <c r="K2300" s="174"/>
      <c r="L2300" s="174"/>
      <c r="M2300" s="174"/>
      <c r="N2300" s="174"/>
      <c r="O2300" s="174"/>
      <c r="P2300" s="174"/>
      <c r="Q2300" s="108"/>
      <c r="R2300" s="82"/>
      <c r="S2300" s="82"/>
      <c r="T2300" s="82"/>
      <c r="U2300" s="82"/>
      <c r="V2300" s="82"/>
      <c r="W2300" s="82"/>
      <c r="X2300" s="82"/>
      <c r="Y2300" s="82"/>
      <c r="Z2300" s="82"/>
      <c r="AA2300" s="82"/>
      <c r="AB2300" s="82"/>
      <c r="AC2300" s="82"/>
      <c r="AD2300" s="82"/>
      <c r="AE2300" s="82"/>
      <c r="AF2300" s="82"/>
      <c r="AG2300" s="82"/>
      <c r="AH2300" s="82"/>
    </row>
    <row r="2301" spans="1:34" s="148" customFormat="1" ht="30" customHeight="1">
      <c r="A2301" s="59"/>
      <c r="B2301" s="59"/>
      <c r="C2301" s="75"/>
      <c r="D2301" s="239"/>
      <c r="E2301" s="175"/>
      <c r="F2301" s="175"/>
      <c r="G2301" s="175"/>
      <c r="H2301" s="192"/>
      <c r="I2301" s="174"/>
      <c r="J2301" s="174"/>
      <c r="K2301" s="174"/>
      <c r="L2301" s="174"/>
      <c r="M2301" s="174"/>
      <c r="N2301" s="174"/>
      <c r="O2301" s="174"/>
      <c r="P2301" s="174"/>
      <c r="Q2301" s="108"/>
      <c r="R2301" s="82"/>
      <c r="S2301" s="82"/>
      <c r="T2301" s="82"/>
      <c r="U2301" s="82"/>
      <c r="V2301" s="82"/>
      <c r="W2301" s="82"/>
      <c r="X2301" s="82"/>
      <c r="Y2301" s="82"/>
      <c r="Z2301" s="82"/>
      <c r="AA2301" s="82"/>
      <c r="AB2301" s="82"/>
      <c r="AC2301" s="82"/>
      <c r="AD2301" s="82"/>
      <c r="AE2301" s="82"/>
      <c r="AF2301" s="82"/>
      <c r="AG2301" s="82"/>
      <c r="AH2301" s="82"/>
    </row>
    <row r="2302" spans="1:34" s="148" customFormat="1" ht="30" customHeight="1">
      <c r="A2302" s="59"/>
      <c r="B2302" s="59"/>
      <c r="C2302" s="75"/>
      <c r="D2302" s="239"/>
      <c r="E2302" s="175"/>
      <c r="F2302" s="175"/>
      <c r="G2302" s="175"/>
      <c r="H2302" s="192"/>
      <c r="I2302" s="174"/>
      <c r="J2302" s="174"/>
      <c r="K2302" s="174"/>
      <c r="L2302" s="174"/>
      <c r="M2302" s="174"/>
      <c r="N2302" s="174"/>
      <c r="O2302" s="174"/>
      <c r="P2302" s="174"/>
      <c r="Q2302" s="108"/>
      <c r="R2302" s="82"/>
      <c r="S2302" s="82"/>
      <c r="T2302" s="82"/>
      <c r="U2302" s="82"/>
      <c r="V2302" s="82"/>
      <c r="W2302" s="82"/>
      <c r="X2302" s="82"/>
      <c r="Y2302" s="82"/>
      <c r="Z2302" s="82"/>
      <c r="AA2302" s="82"/>
      <c r="AB2302" s="82"/>
      <c r="AC2302" s="82"/>
      <c r="AD2302" s="82"/>
      <c r="AE2302" s="82"/>
      <c r="AF2302" s="82"/>
      <c r="AG2302" s="82"/>
      <c r="AH2302" s="82"/>
    </row>
    <row r="2303" spans="1:34" s="148" customFormat="1" ht="30" customHeight="1">
      <c r="A2303" s="59"/>
      <c r="B2303" s="59"/>
      <c r="C2303" s="75"/>
      <c r="D2303" s="239"/>
      <c r="E2303" s="175"/>
      <c r="F2303" s="175"/>
      <c r="G2303" s="175"/>
      <c r="H2303" s="192"/>
      <c r="I2303" s="174"/>
      <c r="J2303" s="174"/>
      <c r="K2303" s="174"/>
      <c r="L2303" s="174"/>
      <c r="M2303" s="174"/>
      <c r="N2303" s="174"/>
      <c r="O2303" s="174"/>
      <c r="P2303" s="174"/>
      <c r="Q2303" s="108"/>
      <c r="R2303" s="82"/>
      <c r="S2303" s="82"/>
      <c r="T2303" s="82"/>
      <c r="U2303" s="82"/>
      <c r="V2303" s="82"/>
      <c r="W2303" s="82"/>
      <c r="X2303" s="82"/>
      <c r="Y2303" s="82"/>
      <c r="Z2303" s="82"/>
      <c r="AA2303" s="82"/>
      <c r="AB2303" s="82"/>
      <c r="AC2303" s="82"/>
      <c r="AD2303" s="82"/>
      <c r="AE2303" s="82"/>
      <c r="AF2303" s="82"/>
      <c r="AG2303" s="82"/>
      <c r="AH2303" s="82"/>
    </row>
    <row r="2304" spans="1:34" s="148" customFormat="1" ht="30" customHeight="1">
      <c r="A2304" s="59"/>
      <c r="B2304" s="59"/>
      <c r="C2304" s="75"/>
      <c r="D2304" s="239"/>
      <c r="E2304" s="175"/>
      <c r="F2304" s="175"/>
      <c r="G2304" s="175"/>
      <c r="H2304" s="192"/>
      <c r="I2304" s="174"/>
      <c r="J2304" s="174"/>
      <c r="K2304" s="174"/>
      <c r="L2304" s="174"/>
      <c r="M2304" s="174"/>
      <c r="N2304" s="174"/>
      <c r="O2304" s="174"/>
      <c r="P2304" s="174"/>
      <c r="Q2304" s="108"/>
      <c r="R2304" s="82"/>
      <c r="S2304" s="82"/>
      <c r="T2304" s="82"/>
      <c r="U2304" s="82"/>
      <c r="V2304" s="82"/>
      <c r="W2304" s="82"/>
      <c r="X2304" s="82"/>
      <c r="Y2304" s="82"/>
      <c r="Z2304" s="82"/>
      <c r="AA2304" s="82"/>
      <c r="AB2304" s="82"/>
      <c r="AC2304" s="82"/>
      <c r="AD2304" s="82"/>
      <c r="AE2304" s="82"/>
      <c r="AF2304" s="82"/>
      <c r="AG2304" s="82"/>
      <c r="AH2304" s="82"/>
    </row>
    <row r="2305" spans="1:34" s="148" customFormat="1" ht="30" customHeight="1">
      <c r="A2305" s="59"/>
      <c r="B2305" s="59"/>
      <c r="C2305" s="75"/>
      <c r="D2305" s="239"/>
      <c r="E2305" s="175"/>
      <c r="F2305" s="175"/>
      <c r="G2305" s="175"/>
      <c r="H2305" s="192"/>
      <c r="I2305" s="174"/>
      <c r="J2305" s="174"/>
      <c r="K2305" s="174"/>
      <c r="L2305" s="174"/>
      <c r="M2305" s="174"/>
      <c r="N2305" s="174"/>
      <c r="O2305" s="174"/>
      <c r="P2305" s="174"/>
      <c r="Q2305" s="108"/>
      <c r="R2305" s="82"/>
      <c r="S2305" s="82"/>
      <c r="T2305" s="82"/>
      <c r="U2305" s="82"/>
      <c r="V2305" s="82"/>
      <c r="W2305" s="82"/>
      <c r="X2305" s="82"/>
      <c r="Y2305" s="82"/>
      <c r="Z2305" s="82"/>
      <c r="AA2305" s="82"/>
      <c r="AB2305" s="82"/>
      <c r="AC2305" s="82"/>
      <c r="AD2305" s="82"/>
      <c r="AE2305" s="82"/>
      <c r="AF2305" s="82"/>
      <c r="AG2305" s="82"/>
      <c r="AH2305" s="82"/>
    </row>
    <row r="2306" spans="1:34" s="148" customFormat="1" ht="30" customHeight="1">
      <c r="A2306" s="59"/>
      <c r="B2306" s="59"/>
      <c r="C2306" s="75"/>
      <c r="D2306" s="239"/>
      <c r="E2306" s="175"/>
      <c r="F2306" s="175"/>
      <c r="G2306" s="175"/>
      <c r="H2306" s="192"/>
      <c r="I2306" s="174"/>
      <c r="J2306" s="174"/>
      <c r="K2306" s="174"/>
      <c r="L2306" s="174"/>
      <c r="M2306" s="174"/>
      <c r="N2306" s="174"/>
      <c r="O2306" s="174"/>
      <c r="P2306" s="174"/>
      <c r="Q2306" s="108"/>
      <c r="R2306" s="82"/>
      <c r="S2306" s="82"/>
      <c r="T2306" s="82"/>
      <c r="U2306" s="82"/>
      <c r="V2306" s="82"/>
      <c r="W2306" s="82"/>
      <c r="X2306" s="82"/>
      <c r="Y2306" s="82"/>
      <c r="Z2306" s="82"/>
      <c r="AA2306" s="82"/>
      <c r="AB2306" s="82"/>
      <c r="AC2306" s="82"/>
      <c r="AD2306" s="82"/>
      <c r="AE2306" s="82"/>
      <c r="AF2306" s="82"/>
      <c r="AG2306" s="82"/>
      <c r="AH2306" s="82"/>
    </row>
    <row r="2307" spans="1:34" s="148" customFormat="1" ht="30" customHeight="1">
      <c r="A2307" s="59"/>
      <c r="B2307" s="59"/>
      <c r="C2307" s="75"/>
      <c r="D2307" s="239"/>
      <c r="E2307" s="175"/>
      <c r="F2307" s="175"/>
      <c r="G2307" s="175"/>
      <c r="H2307" s="192"/>
      <c r="I2307" s="174"/>
      <c r="J2307" s="174"/>
      <c r="K2307" s="174"/>
      <c r="L2307" s="174"/>
      <c r="M2307" s="174"/>
      <c r="N2307" s="174"/>
      <c r="O2307" s="174"/>
      <c r="P2307" s="174"/>
      <c r="Q2307" s="108"/>
      <c r="R2307" s="82"/>
      <c r="S2307" s="82"/>
      <c r="T2307" s="82"/>
      <c r="U2307" s="82"/>
      <c r="V2307" s="82"/>
      <c r="W2307" s="82"/>
      <c r="X2307" s="82"/>
      <c r="Y2307" s="82"/>
      <c r="Z2307" s="82"/>
      <c r="AA2307" s="82"/>
      <c r="AB2307" s="82"/>
      <c r="AC2307" s="82"/>
      <c r="AD2307" s="82"/>
      <c r="AE2307" s="82"/>
      <c r="AF2307" s="82"/>
      <c r="AG2307" s="82"/>
      <c r="AH2307" s="82"/>
    </row>
    <row r="2308" spans="1:34" s="148" customFormat="1" ht="30" customHeight="1">
      <c r="A2308" s="59"/>
      <c r="B2308" s="59"/>
      <c r="C2308" s="75"/>
      <c r="D2308" s="239"/>
      <c r="E2308" s="175"/>
      <c r="F2308" s="175"/>
      <c r="G2308" s="175"/>
      <c r="H2308" s="192"/>
      <c r="I2308" s="174"/>
      <c r="J2308" s="174"/>
      <c r="K2308" s="174"/>
      <c r="L2308" s="174"/>
      <c r="M2308" s="174"/>
      <c r="N2308" s="174"/>
      <c r="O2308" s="174"/>
      <c r="P2308" s="174"/>
      <c r="Q2308" s="108"/>
      <c r="R2308" s="82"/>
      <c r="S2308" s="82"/>
      <c r="T2308" s="82"/>
      <c r="U2308" s="82"/>
      <c r="V2308" s="82"/>
      <c r="W2308" s="82"/>
      <c r="X2308" s="82"/>
      <c r="Y2308" s="82"/>
      <c r="Z2308" s="82"/>
      <c r="AA2308" s="82"/>
      <c r="AB2308" s="82"/>
      <c r="AC2308" s="82"/>
      <c r="AD2308" s="82"/>
      <c r="AE2308" s="82"/>
      <c r="AF2308" s="82"/>
      <c r="AG2308" s="82"/>
      <c r="AH2308" s="82"/>
    </row>
    <row r="2309" spans="1:34" s="148" customFormat="1" ht="30" customHeight="1">
      <c r="A2309" s="59"/>
      <c r="B2309" s="59"/>
      <c r="C2309" s="75"/>
      <c r="D2309" s="239"/>
      <c r="E2309" s="175"/>
      <c r="F2309" s="175"/>
      <c r="G2309" s="175"/>
      <c r="H2309" s="192"/>
      <c r="I2309" s="174"/>
      <c r="J2309" s="174"/>
      <c r="K2309" s="174"/>
      <c r="L2309" s="174"/>
      <c r="M2309" s="174"/>
      <c r="N2309" s="174"/>
      <c r="O2309" s="174"/>
      <c r="P2309" s="174"/>
      <c r="Q2309" s="108"/>
      <c r="R2309" s="82"/>
      <c r="S2309" s="82"/>
      <c r="T2309" s="82"/>
      <c r="U2309" s="82"/>
      <c r="V2309" s="82"/>
      <c r="W2309" s="82"/>
      <c r="X2309" s="82"/>
      <c r="Y2309" s="82"/>
      <c r="Z2309" s="82"/>
      <c r="AA2309" s="82"/>
      <c r="AB2309" s="82"/>
      <c r="AC2309" s="82"/>
      <c r="AD2309" s="82"/>
      <c r="AE2309" s="82"/>
      <c r="AF2309" s="82"/>
      <c r="AG2309" s="82"/>
      <c r="AH2309" s="82"/>
    </row>
    <row r="2310" spans="1:34" s="148" customFormat="1" ht="30" customHeight="1">
      <c r="A2310" s="59"/>
      <c r="B2310" s="59"/>
      <c r="C2310" s="75"/>
      <c r="D2310" s="239"/>
      <c r="E2310" s="175"/>
      <c r="F2310" s="175"/>
      <c r="G2310" s="175"/>
      <c r="H2310" s="192"/>
      <c r="I2310" s="174"/>
      <c r="J2310" s="174"/>
      <c r="K2310" s="174"/>
      <c r="L2310" s="174"/>
      <c r="M2310" s="174"/>
      <c r="N2310" s="174"/>
      <c r="O2310" s="174"/>
      <c r="P2310" s="174"/>
      <c r="Q2310" s="108"/>
      <c r="R2310" s="82"/>
      <c r="S2310" s="82"/>
      <c r="T2310" s="82"/>
      <c r="U2310" s="82"/>
      <c r="V2310" s="82"/>
      <c r="W2310" s="82"/>
      <c r="X2310" s="82"/>
      <c r="Y2310" s="82"/>
      <c r="Z2310" s="82"/>
      <c r="AA2310" s="82"/>
      <c r="AB2310" s="82"/>
      <c r="AC2310" s="82"/>
      <c r="AD2310" s="82"/>
      <c r="AE2310" s="82"/>
      <c r="AF2310" s="82"/>
      <c r="AG2310" s="82"/>
      <c r="AH2310" s="82"/>
    </row>
    <row r="2311" spans="1:34" s="148" customFormat="1" ht="30" customHeight="1">
      <c r="A2311" s="59"/>
      <c r="B2311" s="59"/>
      <c r="C2311" s="75"/>
      <c r="D2311" s="239"/>
      <c r="E2311" s="175"/>
      <c r="F2311" s="175"/>
      <c r="G2311" s="175"/>
      <c r="H2311" s="192"/>
      <c r="I2311" s="174"/>
      <c r="J2311" s="174"/>
      <c r="K2311" s="174"/>
      <c r="L2311" s="174"/>
      <c r="M2311" s="174"/>
      <c r="N2311" s="174"/>
      <c r="O2311" s="174"/>
      <c r="P2311" s="174"/>
      <c r="Q2311" s="108"/>
      <c r="R2311" s="82"/>
      <c r="S2311" s="82"/>
      <c r="T2311" s="82"/>
      <c r="U2311" s="82"/>
      <c r="V2311" s="82"/>
      <c r="W2311" s="82"/>
      <c r="X2311" s="82"/>
      <c r="Y2311" s="82"/>
      <c r="Z2311" s="82"/>
      <c r="AA2311" s="82"/>
      <c r="AB2311" s="82"/>
      <c r="AC2311" s="82"/>
      <c r="AD2311" s="82"/>
      <c r="AE2311" s="82"/>
      <c r="AF2311" s="82"/>
      <c r="AG2311" s="82"/>
      <c r="AH2311" s="82"/>
    </row>
    <row r="2312" spans="1:34" s="148" customFormat="1" ht="30" customHeight="1">
      <c r="A2312" s="59"/>
      <c r="B2312" s="59"/>
      <c r="C2312" s="75"/>
      <c r="D2312" s="239"/>
      <c r="E2312" s="175"/>
      <c r="F2312" s="175"/>
      <c r="G2312" s="175"/>
      <c r="H2312" s="192"/>
      <c r="I2312" s="174"/>
      <c r="J2312" s="174"/>
      <c r="K2312" s="174"/>
      <c r="L2312" s="174"/>
      <c r="M2312" s="174"/>
      <c r="N2312" s="174"/>
      <c r="O2312" s="174"/>
      <c r="P2312" s="174"/>
      <c r="Q2312" s="108"/>
      <c r="R2312" s="82"/>
      <c r="S2312" s="82"/>
      <c r="T2312" s="82"/>
      <c r="U2312" s="82"/>
      <c r="V2312" s="82"/>
      <c r="W2312" s="82"/>
      <c r="X2312" s="82"/>
      <c r="Y2312" s="82"/>
      <c r="Z2312" s="82"/>
      <c r="AA2312" s="82"/>
      <c r="AB2312" s="82"/>
      <c r="AC2312" s="82"/>
      <c r="AD2312" s="82"/>
      <c r="AE2312" s="82"/>
      <c r="AF2312" s="82"/>
      <c r="AG2312" s="82"/>
      <c r="AH2312" s="82"/>
    </row>
    <row r="2313" spans="1:34" s="148" customFormat="1" ht="30" customHeight="1">
      <c r="A2313" s="59"/>
      <c r="B2313" s="59"/>
      <c r="C2313" s="75"/>
      <c r="D2313" s="239"/>
      <c r="E2313" s="175"/>
      <c r="F2313" s="175"/>
      <c r="G2313" s="175"/>
      <c r="H2313" s="192"/>
      <c r="I2313" s="174"/>
      <c r="J2313" s="174"/>
      <c r="K2313" s="174"/>
      <c r="L2313" s="174"/>
      <c r="M2313" s="174"/>
      <c r="N2313" s="174"/>
      <c r="O2313" s="174"/>
      <c r="P2313" s="174"/>
      <c r="Q2313" s="108"/>
      <c r="R2313" s="82"/>
      <c r="S2313" s="82"/>
      <c r="T2313" s="82"/>
      <c r="U2313" s="82"/>
      <c r="V2313" s="82"/>
      <c r="W2313" s="82"/>
      <c r="X2313" s="82"/>
      <c r="Y2313" s="82"/>
      <c r="Z2313" s="82"/>
      <c r="AA2313" s="82"/>
      <c r="AB2313" s="82"/>
      <c r="AC2313" s="82"/>
      <c r="AD2313" s="82"/>
      <c r="AE2313" s="82"/>
      <c r="AF2313" s="82"/>
      <c r="AG2313" s="82"/>
      <c r="AH2313" s="82"/>
    </row>
    <row r="2314" spans="1:34" s="148" customFormat="1" ht="56.25" customHeight="1">
      <c r="A2314" s="59"/>
      <c r="B2314" s="59"/>
      <c r="C2314" s="75"/>
      <c r="D2314" s="239"/>
      <c r="E2314" s="175"/>
      <c r="F2314" s="175"/>
      <c r="G2314" s="175"/>
      <c r="H2314" s="192"/>
      <c r="I2314" s="174"/>
      <c r="J2314" s="174"/>
      <c r="K2314" s="174"/>
      <c r="L2314" s="174"/>
      <c r="M2314" s="174"/>
      <c r="N2314" s="174"/>
      <c r="O2314" s="174"/>
      <c r="P2314" s="174"/>
      <c r="Q2314" s="108"/>
      <c r="R2314" s="82"/>
      <c r="S2314" s="82"/>
      <c r="T2314" s="82"/>
      <c r="U2314" s="82"/>
      <c r="V2314" s="82"/>
      <c r="W2314" s="82"/>
      <c r="X2314" s="82"/>
      <c r="Y2314" s="82"/>
      <c r="Z2314" s="82"/>
      <c r="AA2314" s="82"/>
      <c r="AB2314" s="82"/>
      <c r="AC2314" s="82"/>
      <c r="AD2314" s="82"/>
      <c r="AE2314" s="82"/>
      <c r="AF2314" s="82"/>
      <c r="AG2314" s="82"/>
      <c r="AH2314" s="82"/>
    </row>
    <row r="2315" spans="1:34" s="148" customFormat="1" ht="30" customHeight="1">
      <c r="A2315" s="59"/>
      <c r="B2315" s="59"/>
      <c r="C2315" s="75"/>
      <c r="D2315" s="239"/>
      <c r="E2315" s="175"/>
      <c r="F2315" s="175"/>
      <c r="G2315" s="175"/>
      <c r="H2315" s="192"/>
      <c r="I2315" s="174"/>
      <c r="J2315" s="174"/>
      <c r="K2315" s="174"/>
      <c r="L2315" s="174"/>
      <c r="M2315" s="174"/>
      <c r="N2315" s="174"/>
      <c r="O2315" s="174"/>
      <c r="P2315" s="174"/>
      <c r="Q2315" s="108"/>
      <c r="R2315" s="82"/>
      <c r="S2315" s="82"/>
      <c r="T2315" s="82"/>
      <c r="U2315" s="82"/>
      <c r="V2315" s="82"/>
      <c r="W2315" s="82"/>
      <c r="X2315" s="82"/>
      <c r="Y2315" s="82"/>
      <c r="Z2315" s="82"/>
      <c r="AA2315" s="82"/>
      <c r="AB2315" s="82"/>
      <c r="AC2315" s="82"/>
      <c r="AD2315" s="82"/>
      <c r="AE2315" s="82"/>
      <c r="AF2315" s="82"/>
      <c r="AG2315" s="82"/>
      <c r="AH2315" s="82"/>
    </row>
    <row r="2316" spans="1:34" s="148" customFormat="1" ht="30" customHeight="1">
      <c r="A2316" s="59"/>
      <c r="B2316" s="59"/>
      <c r="C2316" s="75"/>
      <c r="D2316" s="239"/>
      <c r="E2316" s="175"/>
      <c r="F2316" s="175"/>
      <c r="G2316" s="175"/>
      <c r="H2316" s="192"/>
      <c r="I2316" s="174"/>
      <c r="J2316" s="174"/>
      <c r="K2316" s="174"/>
      <c r="L2316" s="174"/>
      <c r="M2316" s="174"/>
      <c r="N2316" s="174"/>
      <c r="O2316" s="174"/>
      <c r="P2316" s="174"/>
      <c r="Q2316" s="108"/>
      <c r="R2316" s="82"/>
      <c r="S2316" s="82"/>
      <c r="T2316" s="82"/>
      <c r="U2316" s="82"/>
      <c r="V2316" s="82"/>
      <c r="W2316" s="82"/>
      <c r="X2316" s="82"/>
      <c r="Y2316" s="82"/>
      <c r="Z2316" s="82"/>
      <c r="AA2316" s="82"/>
      <c r="AB2316" s="82"/>
      <c r="AC2316" s="82"/>
      <c r="AD2316" s="82"/>
      <c r="AE2316" s="82"/>
      <c r="AF2316" s="82"/>
      <c r="AG2316" s="82"/>
      <c r="AH2316" s="82"/>
    </row>
    <row r="2317" spans="1:34" s="148" customFormat="1" ht="30" customHeight="1">
      <c r="A2317" s="59"/>
      <c r="B2317" s="59"/>
      <c r="C2317" s="75"/>
      <c r="D2317" s="239"/>
      <c r="E2317" s="175"/>
      <c r="F2317" s="175"/>
      <c r="G2317" s="175"/>
      <c r="H2317" s="192"/>
      <c r="I2317" s="174"/>
      <c r="J2317" s="174"/>
      <c r="K2317" s="174"/>
      <c r="L2317" s="174"/>
      <c r="M2317" s="174"/>
      <c r="N2317" s="174"/>
      <c r="O2317" s="174"/>
      <c r="P2317" s="174"/>
      <c r="Q2317" s="108"/>
      <c r="R2317" s="82"/>
      <c r="S2317" s="82"/>
      <c r="T2317" s="82"/>
      <c r="U2317" s="82"/>
      <c r="V2317" s="82"/>
      <c r="W2317" s="82"/>
      <c r="X2317" s="82"/>
      <c r="Y2317" s="82"/>
      <c r="Z2317" s="82"/>
      <c r="AA2317" s="82"/>
      <c r="AB2317" s="82"/>
      <c r="AC2317" s="82"/>
      <c r="AD2317" s="82"/>
      <c r="AE2317" s="82"/>
      <c r="AF2317" s="82"/>
      <c r="AG2317" s="82"/>
      <c r="AH2317" s="82"/>
    </row>
    <row r="2318" spans="1:34" s="148" customFormat="1" ht="30" customHeight="1">
      <c r="A2318" s="59"/>
      <c r="B2318" s="59"/>
      <c r="C2318" s="75"/>
      <c r="D2318" s="239"/>
      <c r="E2318" s="175"/>
      <c r="F2318" s="175"/>
      <c r="G2318" s="175"/>
      <c r="H2318" s="192"/>
      <c r="I2318" s="174"/>
      <c r="J2318" s="174"/>
      <c r="K2318" s="174"/>
      <c r="L2318" s="174"/>
      <c r="M2318" s="174"/>
      <c r="N2318" s="174"/>
      <c r="O2318" s="174"/>
      <c r="P2318" s="174"/>
      <c r="Q2318" s="108"/>
      <c r="R2318" s="82"/>
      <c r="S2318" s="82"/>
      <c r="T2318" s="82"/>
      <c r="U2318" s="82"/>
      <c r="V2318" s="82"/>
      <c r="W2318" s="82"/>
      <c r="X2318" s="82"/>
      <c r="Y2318" s="82"/>
      <c r="Z2318" s="82"/>
      <c r="AA2318" s="82"/>
      <c r="AB2318" s="82"/>
      <c r="AC2318" s="82"/>
      <c r="AD2318" s="82"/>
      <c r="AE2318" s="82"/>
      <c r="AF2318" s="82"/>
      <c r="AG2318" s="82"/>
      <c r="AH2318" s="82"/>
    </row>
    <row r="2319" spans="1:34" s="148" customFormat="1" ht="30" customHeight="1">
      <c r="A2319" s="59"/>
      <c r="B2319" s="59"/>
      <c r="C2319" s="75"/>
      <c r="D2319" s="239"/>
      <c r="E2319" s="175"/>
      <c r="F2319" s="175"/>
      <c r="G2319" s="175"/>
      <c r="H2319" s="192"/>
      <c r="I2319" s="174"/>
      <c r="J2319" s="174"/>
      <c r="K2319" s="174"/>
      <c r="L2319" s="174"/>
      <c r="M2319" s="174"/>
      <c r="N2319" s="174"/>
      <c r="O2319" s="174"/>
      <c r="P2319" s="174"/>
      <c r="Q2319" s="108"/>
      <c r="R2319" s="82"/>
      <c r="S2319" s="82"/>
      <c r="T2319" s="82"/>
      <c r="U2319" s="82"/>
      <c r="V2319" s="82"/>
      <c r="W2319" s="82"/>
      <c r="X2319" s="82"/>
      <c r="Y2319" s="82"/>
      <c r="Z2319" s="82"/>
      <c r="AA2319" s="82"/>
      <c r="AB2319" s="82"/>
      <c r="AC2319" s="82"/>
      <c r="AD2319" s="82"/>
      <c r="AE2319" s="82"/>
      <c r="AF2319" s="82"/>
      <c r="AG2319" s="82"/>
      <c r="AH2319" s="82"/>
    </row>
    <row r="2320" spans="1:34" s="148" customFormat="1" ht="30" customHeight="1">
      <c r="A2320" s="59"/>
      <c r="B2320" s="59"/>
      <c r="C2320" s="75"/>
      <c r="D2320" s="239"/>
      <c r="E2320" s="175"/>
      <c r="F2320" s="175"/>
      <c r="G2320" s="175"/>
      <c r="H2320" s="192"/>
      <c r="I2320" s="174"/>
      <c r="J2320" s="174"/>
      <c r="K2320" s="174"/>
      <c r="L2320" s="174"/>
      <c r="M2320" s="174"/>
      <c r="N2320" s="174"/>
      <c r="O2320" s="174"/>
      <c r="P2320" s="174"/>
      <c r="Q2320" s="108"/>
      <c r="R2320" s="82"/>
      <c r="S2320" s="82"/>
      <c r="T2320" s="82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82"/>
      <c r="AE2320" s="82"/>
      <c r="AF2320" s="82"/>
      <c r="AG2320" s="82"/>
      <c r="AH2320" s="82"/>
    </row>
    <row r="2321" spans="1:34" s="148" customFormat="1" ht="30" customHeight="1">
      <c r="A2321" s="59"/>
      <c r="B2321" s="59"/>
      <c r="C2321" s="75"/>
      <c r="D2321" s="239"/>
      <c r="E2321" s="175"/>
      <c r="F2321" s="175"/>
      <c r="G2321" s="175"/>
      <c r="H2321" s="192"/>
      <c r="I2321" s="174"/>
      <c r="J2321" s="174"/>
      <c r="K2321" s="174"/>
      <c r="L2321" s="174"/>
      <c r="M2321" s="174"/>
      <c r="N2321" s="174"/>
      <c r="O2321" s="174"/>
      <c r="P2321" s="174"/>
      <c r="Q2321" s="108"/>
      <c r="R2321" s="82"/>
      <c r="S2321" s="82"/>
      <c r="T2321" s="82"/>
      <c r="U2321" s="82"/>
      <c r="V2321" s="82"/>
      <c r="W2321" s="82"/>
      <c r="X2321" s="82"/>
      <c r="Y2321" s="82"/>
      <c r="Z2321" s="82"/>
      <c r="AA2321" s="82"/>
      <c r="AB2321" s="82"/>
      <c r="AC2321" s="82"/>
      <c r="AD2321" s="82"/>
      <c r="AE2321" s="82"/>
      <c r="AF2321" s="82"/>
      <c r="AG2321" s="82"/>
      <c r="AH2321" s="82"/>
    </row>
    <row r="2322" spans="1:34" s="148" customFormat="1" ht="30" customHeight="1">
      <c r="A2322" s="59"/>
      <c r="B2322" s="59"/>
      <c r="C2322" s="75"/>
      <c r="D2322" s="239"/>
      <c r="E2322" s="175"/>
      <c r="F2322" s="175"/>
      <c r="G2322" s="175"/>
      <c r="H2322" s="192"/>
      <c r="I2322" s="174"/>
      <c r="J2322" s="174"/>
      <c r="K2322" s="174"/>
      <c r="L2322" s="174"/>
      <c r="M2322" s="174"/>
      <c r="N2322" s="174"/>
      <c r="O2322" s="174"/>
      <c r="P2322" s="174"/>
      <c r="Q2322" s="108"/>
      <c r="R2322" s="82"/>
      <c r="S2322" s="82"/>
      <c r="T2322" s="82"/>
      <c r="U2322" s="82"/>
      <c r="V2322" s="82"/>
      <c r="W2322" s="82"/>
      <c r="X2322" s="82"/>
      <c r="Y2322" s="82"/>
      <c r="Z2322" s="82"/>
      <c r="AA2322" s="82"/>
      <c r="AB2322" s="82"/>
      <c r="AC2322" s="82"/>
      <c r="AD2322" s="82"/>
      <c r="AE2322" s="82"/>
      <c r="AF2322" s="82"/>
      <c r="AG2322" s="82"/>
      <c r="AH2322" s="82"/>
    </row>
    <row r="2323" spans="1:34" s="148" customFormat="1" ht="30" customHeight="1">
      <c r="A2323" s="59"/>
      <c r="B2323" s="59"/>
      <c r="C2323" s="75"/>
      <c r="D2323" s="239"/>
      <c r="E2323" s="175"/>
      <c r="F2323" s="175"/>
      <c r="G2323" s="175"/>
      <c r="H2323" s="192"/>
      <c r="I2323" s="174"/>
      <c r="J2323" s="174"/>
      <c r="K2323" s="174"/>
      <c r="L2323" s="174"/>
      <c r="M2323" s="174"/>
      <c r="N2323" s="174"/>
      <c r="O2323" s="174"/>
      <c r="P2323" s="174"/>
      <c r="Q2323" s="108"/>
      <c r="R2323" s="82"/>
      <c r="S2323" s="82"/>
      <c r="T2323" s="82"/>
      <c r="U2323" s="82"/>
      <c r="V2323" s="82"/>
      <c r="W2323" s="82"/>
      <c r="X2323" s="82"/>
      <c r="Y2323" s="82"/>
      <c r="Z2323" s="82"/>
      <c r="AA2323" s="82"/>
      <c r="AB2323" s="82"/>
      <c r="AC2323" s="82"/>
      <c r="AD2323" s="82"/>
      <c r="AE2323" s="82"/>
      <c r="AF2323" s="82"/>
      <c r="AG2323" s="82"/>
      <c r="AH2323" s="82"/>
    </row>
    <row r="2324" spans="1:34" s="148" customFormat="1" ht="30" customHeight="1">
      <c r="A2324" s="59"/>
      <c r="B2324" s="59"/>
      <c r="C2324" s="75"/>
      <c r="D2324" s="239"/>
      <c r="E2324" s="175"/>
      <c r="F2324" s="175"/>
      <c r="G2324" s="175"/>
      <c r="H2324" s="192"/>
      <c r="I2324" s="174"/>
      <c r="J2324" s="174"/>
      <c r="K2324" s="174"/>
      <c r="L2324" s="174"/>
      <c r="M2324" s="174"/>
      <c r="N2324" s="174"/>
      <c r="O2324" s="174"/>
      <c r="P2324" s="174"/>
      <c r="Q2324" s="108"/>
      <c r="R2324" s="82"/>
      <c r="S2324" s="82"/>
      <c r="T2324" s="82"/>
      <c r="U2324" s="82"/>
      <c r="V2324" s="82"/>
      <c r="W2324" s="82"/>
      <c r="X2324" s="82"/>
      <c r="Y2324" s="82"/>
      <c r="Z2324" s="82"/>
      <c r="AA2324" s="82"/>
      <c r="AB2324" s="82"/>
      <c r="AC2324" s="82"/>
      <c r="AD2324" s="82"/>
      <c r="AE2324" s="82"/>
      <c r="AF2324" s="82"/>
      <c r="AG2324" s="82"/>
      <c r="AH2324" s="82"/>
    </row>
    <row r="2325" spans="1:34" s="148" customFormat="1" ht="30" customHeight="1">
      <c r="A2325" s="59"/>
      <c r="B2325" s="59"/>
      <c r="C2325" s="75"/>
      <c r="D2325" s="239"/>
      <c r="E2325" s="175"/>
      <c r="F2325" s="175"/>
      <c r="G2325" s="175"/>
      <c r="H2325" s="192"/>
      <c r="I2325" s="174"/>
      <c r="J2325" s="174"/>
      <c r="K2325" s="174"/>
      <c r="L2325" s="174"/>
      <c r="M2325" s="174"/>
      <c r="N2325" s="174"/>
      <c r="O2325" s="174"/>
      <c r="P2325" s="174"/>
      <c r="Q2325" s="108"/>
      <c r="R2325" s="82"/>
      <c r="S2325" s="82"/>
      <c r="T2325" s="82"/>
      <c r="U2325" s="82"/>
      <c r="V2325" s="82"/>
      <c r="W2325" s="82"/>
      <c r="X2325" s="82"/>
      <c r="Y2325" s="82"/>
      <c r="Z2325" s="82"/>
      <c r="AA2325" s="82"/>
      <c r="AB2325" s="82"/>
      <c r="AC2325" s="82"/>
      <c r="AD2325" s="82"/>
      <c r="AE2325" s="82"/>
      <c r="AF2325" s="82"/>
      <c r="AG2325" s="82"/>
      <c r="AH2325" s="82"/>
    </row>
    <row r="2326" spans="1:34" s="148" customFormat="1" ht="30" customHeight="1">
      <c r="A2326" s="59"/>
      <c r="B2326" s="59"/>
      <c r="C2326" s="75"/>
      <c r="D2326" s="239"/>
      <c r="E2326" s="175"/>
      <c r="F2326" s="175"/>
      <c r="G2326" s="175"/>
      <c r="H2326" s="192"/>
      <c r="I2326" s="174"/>
      <c r="J2326" s="174"/>
      <c r="K2326" s="174"/>
      <c r="L2326" s="174"/>
      <c r="M2326" s="174"/>
      <c r="N2326" s="174"/>
      <c r="O2326" s="174"/>
      <c r="P2326" s="174"/>
      <c r="Q2326" s="108"/>
      <c r="R2326" s="82"/>
      <c r="S2326" s="82"/>
      <c r="T2326" s="82"/>
      <c r="U2326" s="82"/>
      <c r="V2326" s="82"/>
      <c r="W2326" s="82"/>
      <c r="X2326" s="82"/>
      <c r="Y2326" s="82"/>
      <c r="Z2326" s="82"/>
      <c r="AA2326" s="82"/>
      <c r="AB2326" s="82"/>
      <c r="AC2326" s="82"/>
      <c r="AD2326" s="82"/>
      <c r="AE2326" s="82"/>
      <c r="AF2326" s="82"/>
      <c r="AG2326" s="82"/>
      <c r="AH2326" s="82"/>
    </row>
    <row r="2327" spans="1:34" s="148" customFormat="1" ht="30" customHeight="1">
      <c r="A2327" s="59"/>
      <c r="B2327" s="59"/>
      <c r="C2327" s="75"/>
      <c r="D2327" s="239"/>
      <c r="E2327" s="175"/>
      <c r="F2327" s="175"/>
      <c r="G2327" s="175"/>
      <c r="H2327" s="192"/>
      <c r="I2327" s="174"/>
      <c r="J2327" s="174"/>
      <c r="K2327" s="174"/>
      <c r="L2327" s="174"/>
      <c r="M2327" s="174"/>
      <c r="N2327" s="174"/>
      <c r="O2327" s="174"/>
      <c r="P2327" s="174"/>
      <c r="Q2327" s="108"/>
      <c r="R2327" s="82"/>
      <c r="S2327" s="82"/>
      <c r="T2327" s="82"/>
      <c r="U2327" s="82"/>
      <c r="V2327" s="82"/>
      <c r="W2327" s="82"/>
      <c r="X2327" s="82"/>
      <c r="Y2327" s="82"/>
      <c r="Z2327" s="82"/>
      <c r="AA2327" s="82"/>
      <c r="AB2327" s="82"/>
      <c r="AC2327" s="82"/>
      <c r="AD2327" s="82"/>
      <c r="AE2327" s="82"/>
      <c r="AF2327" s="82"/>
      <c r="AG2327" s="82"/>
      <c r="AH2327" s="82"/>
    </row>
    <row r="2328" spans="1:34" s="148" customFormat="1" ht="23.25" customHeight="1">
      <c r="A2328" s="59"/>
      <c r="B2328" s="59"/>
      <c r="C2328" s="75"/>
      <c r="D2328" s="239"/>
      <c r="E2328" s="175"/>
      <c r="F2328" s="175"/>
      <c r="G2328" s="175"/>
      <c r="H2328" s="192"/>
      <c r="I2328" s="174"/>
      <c r="J2328" s="174"/>
      <c r="K2328" s="174"/>
      <c r="L2328" s="174"/>
      <c r="M2328" s="174"/>
      <c r="N2328" s="174"/>
      <c r="O2328" s="174"/>
      <c r="P2328" s="174"/>
      <c r="Q2328" s="108"/>
      <c r="R2328" s="82"/>
      <c r="S2328" s="82"/>
      <c r="T2328" s="82"/>
      <c r="U2328" s="82"/>
      <c r="V2328" s="82"/>
      <c r="W2328" s="82"/>
      <c r="X2328" s="82"/>
      <c r="Y2328" s="82"/>
      <c r="Z2328" s="82"/>
      <c r="AA2328" s="82"/>
      <c r="AB2328" s="82"/>
      <c r="AC2328" s="82"/>
      <c r="AD2328" s="82"/>
      <c r="AE2328" s="82"/>
      <c r="AF2328" s="82"/>
      <c r="AG2328" s="82"/>
      <c r="AH2328" s="82"/>
    </row>
    <row r="2329" spans="1:34" s="148" customFormat="1" ht="34.5" customHeight="1">
      <c r="A2329" s="59"/>
      <c r="B2329" s="59"/>
      <c r="C2329" s="75"/>
      <c r="D2329" s="239"/>
      <c r="E2329" s="175"/>
      <c r="F2329" s="175"/>
      <c r="G2329" s="175"/>
      <c r="H2329" s="192"/>
      <c r="I2329" s="174"/>
      <c r="J2329" s="174"/>
      <c r="K2329" s="174"/>
      <c r="L2329" s="174"/>
      <c r="M2329" s="174"/>
      <c r="N2329" s="174"/>
      <c r="O2329" s="174"/>
      <c r="P2329" s="174"/>
      <c r="Q2329" s="108"/>
      <c r="R2329" s="82"/>
      <c r="S2329" s="82"/>
      <c r="T2329" s="82"/>
      <c r="U2329" s="82"/>
      <c r="V2329" s="82"/>
      <c r="W2329" s="82"/>
      <c r="X2329" s="82"/>
      <c r="Y2329" s="82"/>
      <c r="Z2329" s="82"/>
      <c r="AA2329" s="82"/>
      <c r="AB2329" s="82"/>
      <c r="AC2329" s="82"/>
      <c r="AD2329" s="82"/>
      <c r="AE2329" s="82"/>
      <c r="AF2329" s="82"/>
      <c r="AG2329" s="82"/>
      <c r="AH2329" s="82"/>
    </row>
    <row r="2330" spans="1:34" s="148" customFormat="1" ht="17.25" customHeight="1">
      <c r="A2330" s="59"/>
      <c r="B2330" s="59"/>
      <c r="C2330" s="75"/>
      <c r="D2330" s="239"/>
      <c r="E2330" s="175"/>
      <c r="F2330" s="175"/>
      <c r="G2330" s="175"/>
      <c r="H2330" s="192"/>
      <c r="I2330" s="174"/>
      <c r="J2330" s="174"/>
      <c r="K2330" s="174"/>
      <c r="L2330" s="174"/>
      <c r="M2330" s="174"/>
      <c r="N2330" s="174"/>
      <c r="O2330" s="174"/>
      <c r="P2330" s="174"/>
      <c r="Q2330" s="108"/>
      <c r="R2330" s="82"/>
      <c r="S2330" s="82"/>
      <c r="T2330" s="82"/>
      <c r="U2330" s="82"/>
      <c r="V2330" s="82"/>
      <c r="W2330" s="82"/>
      <c r="X2330" s="82"/>
      <c r="Y2330" s="82"/>
      <c r="Z2330" s="82"/>
      <c r="AA2330" s="82"/>
      <c r="AB2330" s="82"/>
      <c r="AC2330" s="82"/>
      <c r="AD2330" s="82"/>
      <c r="AE2330" s="82"/>
      <c r="AF2330" s="82"/>
      <c r="AG2330" s="82"/>
      <c r="AH2330" s="82"/>
    </row>
    <row r="2331" spans="1:34" s="148" customFormat="1" ht="17.25" customHeight="1">
      <c r="A2331" s="59"/>
      <c r="B2331" s="59"/>
      <c r="C2331" s="75"/>
      <c r="D2331" s="239"/>
      <c r="E2331" s="175"/>
      <c r="F2331" s="175"/>
      <c r="G2331" s="175"/>
      <c r="H2331" s="192"/>
      <c r="I2331" s="174"/>
      <c r="J2331" s="174"/>
      <c r="K2331" s="174"/>
      <c r="L2331" s="174"/>
      <c r="M2331" s="174"/>
      <c r="N2331" s="174"/>
      <c r="O2331" s="174"/>
      <c r="P2331" s="174"/>
      <c r="Q2331" s="108"/>
      <c r="R2331" s="82"/>
      <c r="S2331" s="82"/>
      <c r="T2331" s="82"/>
      <c r="U2331" s="82"/>
      <c r="V2331" s="82"/>
      <c r="W2331" s="82"/>
      <c r="X2331" s="82"/>
      <c r="Y2331" s="82"/>
      <c r="Z2331" s="82"/>
      <c r="AA2331" s="82"/>
      <c r="AB2331" s="82"/>
      <c r="AC2331" s="82"/>
      <c r="AD2331" s="82"/>
      <c r="AE2331" s="82"/>
      <c r="AF2331" s="82"/>
      <c r="AG2331" s="82"/>
      <c r="AH2331" s="82"/>
    </row>
    <row r="2332" spans="1:34" s="148" customFormat="1" ht="18" customHeight="1">
      <c r="A2332" s="59"/>
      <c r="B2332" s="59"/>
      <c r="C2332" s="75"/>
      <c r="D2332" s="239"/>
      <c r="E2332" s="175"/>
      <c r="F2332" s="175"/>
      <c r="G2332" s="175"/>
      <c r="H2332" s="192"/>
      <c r="I2332" s="174"/>
      <c r="J2332" s="174"/>
      <c r="K2332" s="174"/>
      <c r="L2332" s="174"/>
      <c r="M2332" s="174"/>
      <c r="N2332" s="174"/>
      <c r="O2332" s="174"/>
      <c r="P2332" s="174"/>
      <c r="Q2332" s="108"/>
      <c r="R2332" s="82"/>
      <c r="S2332" s="82"/>
      <c r="T2332" s="82"/>
      <c r="U2332" s="82"/>
      <c r="V2332" s="82"/>
      <c r="W2332" s="82"/>
      <c r="X2332" s="82"/>
      <c r="Y2332" s="82"/>
      <c r="Z2332" s="82"/>
      <c r="AA2332" s="82"/>
      <c r="AB2332" s="82"/>
      <c r="AC2332" s="82"/>
      <c r="AD2332" s="82"/>
      <c r="AE2332" s="82"/>
      <c r="AF2332" s="82"/>
      <c r="AG2332" s="82"/>
      <c r="AH2332" s="82"/>
    </row>
    <row r="2333" spans="1:34" s="148" customFormat="1" ht="21.75" customHeight="1">
      <c r="A2333" s="59"/>
      <c r="B2333" s="59"/>
      <c r="C2333" s="75"/>
      <c r="D2333" s="239"/>
      <c r="E2333" s="175"/>
      <c r="F2333" s="175"/>
      <c r="G2333" s="175"/>
      <c r="H2333" s="192"/>
      <c r="I2333" s="174"/>
      <c r="J2333" s="174"/>
      <c r="K2333" s="174"/>
      <c r="L2333" s="174"/>
      <c r="M2333" s="174"/>
      <c r="N2333" s="174"/>
      <c r="O2333" s="174"/>
      <c r="P2333" s="174"/>
      <c r="Q2333" s="108"/>
      <c r="R2333" s="82"/>
      <c r="S2333" s="82"/>
      <c r="T2333" s="82"/>
      <c r="U2333" s="82"/>
      <c r="V2333" s="82"/>
      <c r="W2333" s="82"/>
      <c r="X2333" s="82"/>
      <c r="Y2333" s="82"/>
      <c r="Z2333" s="82"/>
      <c r="AA2333" s="82"/>
      <c r="AB2333" s="82"/>
      <c r="AC2333" t="s">
        <v>198</v>
      </c>
      <c r="AD2333" s="41"/>
      <c r="AE2333" s="41"/>
      <c r="AF2333" s="41"/>
      <c r="AG2333" s="41"/>
      <c r="AH2333" s="41"/>
    </row>
    <row r="2334" spans="1:34" s="148" customFormat="1" ht="24" customHeight="1">
      <c r="A2334" s="59"/>
      <c r="B2334" s="59"/>
      <c r="C2334" s="75"/>
      <c r="D2334" s="239"/>
      <c r="E2334" s="175"/>
      <c r="F2334" s="175"/>
      <c r="G2334" s="175"/>
      <c r="H2334" s="192"/>
      <c r="I2334" s="174"/>
      <c r="J2334" s="174"/>
      <c r="K2334" s="174"/>
      <c r="L2334" s="174"/>
      <c r="M2334" s="174"/>
      <c r="N2334" s="174"/>
      <c r="O2334" s="174"/>
      <c r="P2334" s="174"/>
      <c r="Q2334" s="108"/>
      <c r="R2334" s="82"/>
      <c r="S2334" s="82"/>
      <c r="T2334" s="82"/>
      <c r="U2334" s="82"/>
      <c r="V2334" s="82"/>
      <c r="W2334" s="82"/>
      <c r="X2334" s="82"/>
      <c r="Y2334" s="82"/>
      <c r="Z2334" s="82"/>
      <c r="AA2334" s="82"/>
      <c r="AB2334" s="82"/>
      <c r="AC2334" s="82"/>
      <c r="AD2334" s="82"/>
      <c r="AE2334" s="82"/>
      <c r="AF2334" s="82"/>
      <c r="AG2334" s="82"/>
      <c r="AH2334" s="82"/>
    </row>
    <row r="2335" spans="1:34" s="148" customFormat="1" ht="19.5" customHeight="1">
      <c r="A2335" s="59"/>
      <c r="B2335" s="59"/>
      <c r="C2335" s="75"/>
      <c r="D2335" s="239"/>
      <c r="E2335" s="175"/>
      <c r="F2335" s="175"/>
      <c r="G2335" s="175"/>
      <c r="H2335" s="192"/>
      <c r="I2335" s="174"/>
      <c r="J2335" s="174"/>
      <c r="K2335" s="174"/>
      <c r="L2335" s="174"/>
      <c r="M2335" s="174"/>
      <c r="N2335" s="174"/>
      <c r="O2335" s="174"/>
      <c r="P2335" s="174"/>
      <c r="Q2335" s="108"/>
      <c r="R2335" s="82"/>
      <c r="S2335" s="82"/>
      <c r="T2335" s="82"/>
      <c r="U2335" s="82"/>
      <c r="V2335" s="82"/>
      <c r="W2335" s="82"/>
      <c r="X2335" s="82"/>
      <c r="Y2335" s="82"/>
      <c r="Z2335" s="82"/>
      <c r="AA2335" s="82"/>
      <c r="AB2335" s="82"/>
      <c r="AC2335" s="82"/>
      <c r="AD2335" s="82"/>
      <c r="AE2335" s="82"/>
      <c r="AF2335" s="82"/>
      <c r="AG2335" s="82"/>
      <c r="AH2335" s="82"/>
    </row>
    <row r="2336" ht="18.75" customHeight="1"/>
    <row r="2337" ht="18.75" customHeight="1"/>
    <row r="2338" ht="18.75" customHeight="1"/>
    <row r="2339" ht="32.25" customHeight="1"/>
    <row r="2340" ht="48.75" customHeight="1"/>
    <row r="2341" ht="46.5" customHeight="1"/>
    <row r="2342" ht="47.25" customHeight="1"/>
    <row r="2343" ht="56.25" customHeight="1">
      <c r="AC2343"/>
    </row>
    <row r="2344" ht="18.75" customHeight="1"/>
    <row r="2345" ht="18.75" customHeight="1"/>
    <row r="2346" ht="18.75" customHeight="1"/>
    <row r="2347" ht="18.75" customHeight="1"/>
    <row r="2348" ht="43.5" customHeight="1">
      <c r="AC2348"/>
    </row>
    <row r="2349" ht="18.75" customHeight="1"/>
    <row r="2350" ht="18.75" customHeight="1"/>
    <row r="2351" ht="18.75" customHeight="1"/>
    <row r="2352" ht="23.25" customHeight="1"/>
    <row r="2353" ht="24.75" customHeight="1"/>
    <row r="2354" ht="24.75" customHeight="1"/>
    <row r="2355" ht="24.75" customHeight="1"/>
    <row r="2356" ht="35.25" customHeight="1"/>
    <row r="2357" ht="24.7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30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42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30" customHeight="1"/>
    <row r="2423" ht="19.5" customHeight="1"/>
    <row r="2424" ht="19.5" customHeight="1"/>
    <row r="2425" spans="21:29" ht="30" customHeight="1">
      <c r="U2425" s="41"/>
      <c r="V2425" s="41"/>
      <c r="W2425" s="41"/>
      <c r="X2425" s="41"/>
      <c r="Y2425" s="41"/>
      <c r="Z2425" s="41"/>
      <c r="AA2425" s="41"/>
      <c r="AB2425" s="41"/>
      <c r="AC2425" s="41"/>
    </row>
    <row r="2426" ht="19.5" customHeight="1"/>
    <row r="2427" ht="19.5" customHeight="1"/>
    <row r="2428" ht="19.5" customHeight="1"/>
    <row r="2429" ht="19.5" customHeight="1"/>
    <row r="2430" ht="19.5" customHeight="1"/>
    <row r="2431" spans="21:29" ht="19.5" customHeight="1">
      <c r="U2431" s="5"/>
      <c r="V2431" s="5"/>
      <c r="W2431" s="5"/>
      <c r="X2431" s="5"/>
      <c r="Y2431" s="5"/>
      <c r="Z2431" s="5"/>
      <c r="AA2431" s="5"/>
      <c r="AB2431" s="5"/>
      <c r="AC2431" s="5"/>
    </row>
    <row r="2432" spans="21:29" ht="19.5" customHeight="1">
      <c r="U2432" s="5"/>
      <c r="V2432" s="5"/>
      <c r="W2432" s="5"/>
      <c r="X2432" s="5"/>
      <c r="Y2432" s="5"/>
      <c r="Z2432" s="5"/>
      <c r="AA2432" s="5"/>
      <c r="AB2432" s="5"/>
      <c r="AC2432" s="5"/>
    </row>
    <row r="2433" spans="21:29" ht="19.5" customHeight="1">
      <c r="U2433" s="5"/>
      <c r="V2433" s="5"/>
      <c r="W2433" s="5"/>
      <c r="X2433" s="5"/>
      <c r="Y2433" s="5"/>
      <c r="Z2433" s="5"/>
      <c r="AA2433" s="5"/>
      <c r="AB2433" s="5"/>
      <c r="AC2433" s="5"/>
    </row>
    <row r="2434" spans="21:29" ht="19.5" customHeight="1">
      <c r="U2434" s="5"/>
      <c r="V2434" s="5"/>
      <c r="W2434" s="5"/>
      <c r="X2434" s="5"/>
      <c r="Y2434" s="5"/>
      <c r="Z2434" s="5"/>
      <c r="AA2434" s="5"/>
      <c r="AB2434" s="5"/>
      <c r="AC2434" s="5"/>
    </row>
    <row r="2435" spans="21:29" ht="19.5" customHeight="1">
      <c r="U2435" s="5"/>
      <c r="V2435" s="5"/>
      <c r="W2435" s="5"/>
      <c r="X2435" s="5"/>
      <c r="Y2435" s="5"/>
      <c r="Z2435" s="5"/>
      <c r="AA2435" s="5"/>
      <c r="AB2435" s="5"/>
      <c r="AC2435" s="5"/>
    </row>
    <row r="2436" spans="21:29" ht="19.5" customHeight="1">
      <c r="U2436" s="5"/>
      <c r="V2436" s="5"/>
      <c r="W2436" s="5"/>
      <c r="X2436" s="5"/>
      <c r="Y2436" s="5"/>
      <c r="Z2436" s="5"/>
      <c r="AA2436" s="5"/>
      <c r="AB2436" s="5"/>
      <c r="AC2436" s="5"/>
    </row>
    <row r="2437" spans="21:29" ht="19.5" customHeight="1">
      <c r="U2437" s="5"/>
      <c r="V2437" s="5"/>
      <c r="W2437" s="5"/>
      <c r="X2437" s="5"/>
      <c r="Y2437" s="5"/>
      <c r="Z2437" s="5"/>
      <c r="AA2437" s="5"/>
      <c r="AB2437" s="5"/>
      <c r="AC2437" s="5"/>
    </row>
    <row r="2438" spans="21:34" ht="19.5" customHeight="1">
      <c r="U2438" s="5"/>
      <c r="V2438" s="5"/>
      <c r="W2438" s="5"/>
      <c r="X2438" s="5"/>
      <c r="Y2438" s="5"/>
      <c r="Z2438" s="5"/>
      <c r="AA2438" s="5"/>
      <c r="AB2438" s="5"/>
      <c r="AC2438" s="5"/>
      <c r="AD2438" s="41"/>
      <c r="AE2438" s="41"/>
      <c r="AF2438" s="41"/>
      <c r="AG2438" s="41"/>
      <c r="AH2438" s="41"/>
    </row>
    <row r="2439" spans="21:29" ht="19.5" customHeight="1">
      <c r="U2439" s="5"/>
      <c r="V2439" s="5"/>
      <c r="W2439" s="5"/>
      <c r="X2439" s="5"/>
      <c r="Y2439" s="5"/>
      <c r="Z2439" s="5"/>
      <c r="AA2439" s="5"/>
      <c r="AB2439" s="5"/>
      <c r="AC2439" s="5"/>
    </row>
    <row r="2440" spans="21:29" ht="19.5" customHeight="1">
      <c r="U2440" s="5"/>
      <c r="V2440" s="5"/>
      <c r="W2440" s="5"/>
      <c r="X2440" s="5"/>
      <c r="Y2440" s="5"/>
      <c r="Z2440" s="5"/>
      <c r="AA2440" s="5"/>
      <c r="AB2440" s="5"/>
      <c r="AC2440" s="5"/>
    </row>
    <row r="2441" spans="21:29" ht="19.5" customHeight="1">
      <c r="U2441" s="5"/>
      <c r="V2441" s="5"/>
      <c r="W2441" s="5"/>
      <c r="X2441" s="5"/>
      <c r="Y2441" s="5"/>
      <c r="Z2441" s="5"/>
      <c r="AA2441" s="5"/>
      <c r="AB2441" s="5"/>
      <c r="AC2441" s="5"/>
    </row>
    <row r="2442" spans="21:29" ht="19.5" customHeight="1">
      <c r="U2442" s="5"/>
      <c r="V2442" s="5"/>
      <c r="W2442" s="5"/>
      <c r="X2442" s="5"/>
      <c r="Y2442" s="5"/>
      <c r="Z2442" s="5"/>
      <c r="AA2442" s="5"/>
      <c r="AB2442" s="5"/>
      <c r="AC2442" s="5"/>
    </row>
    <row r="2443" spans="21:29" ht="19.5" customHeight="1">
      <c r="U2443" s="5"/>
      <c r="V2443" s="5"/>
      <c r="W2443" s="5"/>
      <c r="X2443" s="5"/>
      <c r="Y2443" s="5"/>
      <c r="Z2443" s="5"/>
      <c r="AA2443" s="5"/>
      <c r="AB2443" s="5"/>
      <c r="AC2443" s="5"/>
    </row>
    <row r="2444" spans="21:34" ht="19.5" customHeight="1"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</row>
    <row r="2445" spans="21:34" ht="19.5" customHeight="1"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</row>
    <row r="2446" spans="21:34" ht="19.5" customHeight="1"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</row>
    <row r="2447" spans="21:34" ht="42" customHeight="1"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</row>
    <row r="2448" spans="21:34" ht="19.5" customHeight="1"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</row>
    <row r="2449" spans="21:34" ht="19.5" customHeight="1"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</row>
    <row r="2450" spans="21:34" ht="19.5" customHeight="1"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</row>
    <row r="2451" spans="21:34" ht="19.5" customHeight="1"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</row>
    <row r="2452" spans="21:34" ht="19.5" customHeight="1"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</row>
    <row r="2453" spans="21:34" ht="19.5" customHeight="1"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</row>
    <row r="2454" spans="21:34" ht="19.5" customHeight="1"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</row>
    <row r="2455" spans="21:34" ht="19.5" customHeight="1"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</row>
    <row r="2456" spans="21:34" ht="19.5" customHeight="1"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</row>
    <row r="2457" spans="21:34" ht="19.5" customHeight="1"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</row>
    <row r="2458" spans="30:34" ht="19.5" customHeight="1">
      <c r="AD2458" s="5"/>
      <c r="AE2458" s="5"/>
      <c r="AF2458" s="5"/>
      <c r="AG2458" s="5"/>
      <c r="AH2458" s="5"/>
    </row>
    <row r="2459" spans="30:34" ht="19.5" customHeight="1">
      <c r="AD2459" s="5"/>
      <c r="AE2459" s="5"/>
      <c r="AF2459" s="5"/>
      <c r="AG2459" s="5"/>
      <c r="AH2459" s="5"/>
    </row>
    <row r="2460" spans="30:34" ht="19.5" customHeight="1">
      <c r="AD2460" s="5"/>
      <c r="AE2460" s="5"/>
      <c r="AF2460" s="5"/>
      <c r="AG2460" s="5"/>
      <c r="AH2460" s="5"/>
    </row>
    <row r="2461" spans="30:34" ht="19.5" customHeight="1">
      <c r="AD2461" s="5"/>
      <c r="AE2461" s="5"/>
      <c r="AF2461" s="5"/>
      <c r="AG2461" s="5"/>
      <c r="AH2461" s="5"/>
    </row>
    <row r="2462" spans="30:34" ht="19.5" customHeight="1">
      <c r="AD2462" s="5"/>
      <c r="AE2462" s="5"/>
      <c r="AF2462" s="5"/>
      <c r="AG2462" s="5"/>
      <c r="AH2462" s="5"/>
    </row>
    <row r="2463" spans="30:34" ht="19.5" customHeight="1">
      <c r="AD2463" s="5"/>
      <c r="AE2463" s="5"/>
      <c r="AF2463" s="5"/>
      <c r="AG2463" s="5"/>
      <c r="AH2463" s="5"/>
    </row>
    <row r="2464" spans="30:34" ht="30" customHeight="1">
      <c r="AD2464" s="5"/>
      <c r="AE2464" s="5"/>
      <c r="AF2464" s="5"/>
      <c r="AG2464" s="5"/>
      <c r="AH2464" s="5"/>
    </row>
    <row r="2465" spans="30:34" ht="19.5" customHeight="1">
      <c r="AD2465" s="5"/>
      <c r="AE2465" s="5"/>
      <c r="AF2465" s="5"/>
      <c r="AG2465" s="5"/>
      <c r="AH2465" s="5"/>
    </row>
    <row r="2466" spans="30:34" ht="19.5" customHeight="1">
      <c r="AD2466" s="5"/>
      <c r="AE2466" s="5"/>
      <c r="AF2466" s="5"/>
      <c r="AG2466" s="5"/>
      <c r="AH2466" s="5"/>
    </row>
    <row r="2467" spans="30:34" ht="19.5" customHeight="1">
      <c r="AD2467" s="5"/>
      <c r="AE2467" s="5"/>
      <c r="AF2467" s="5"/>
      <c r="AG2467" s="5"/>
      <c r="AH2467" s="5"/>
    </row>
    <row r="2468" spans="30:34" ht="19.5" customHeight="1">
      <c r="AD2468" s="5"/>
      <c r="AE2468" s="5"/>
      <c r="AF2468" s="5"/>
      <c r="AG2468" s="5"/>
      <c r="AH2468" s="5"/>
    </row>
    <row r="2469" spans="30:34" ht="19.5" customHeight="1">
      <c r="AD2469" s="5"/>
      <c r="AE2469" s="5"/>
      <c r="AF2469" s="5"/>
      <c r="AG2469" s="5"/>
      <c r="AH2469" s="5"/>
    </row>
    <row r="2470" spans="30:34" ht="19.5" customHeight="1">
      <c r="AD2470" s="5"/>
      <c r="AE2470" s="5"/>
      <c r="AF2470" s="5"/>
      <c r="AG2470" s="5"/>
      <c r="AH2470" s="5"/>
    </row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30" customHeight="1"/>
    <row r="2492" ht="19.5" customHeight="1"/>
    <row r="2493" ht="19.5" customHeight="1"/>
    <row r="2494" ht="19.5" customHeight="1"/>
    <row r="2495" ht="19.5" customHeight="1"/>
    <row r="2496" ht="19.5" customHeight="1"/>
    <row r="2497" ht="30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30" customHeight="1"/>
    <row r="2506" ht="19.5" customHeight="1"/>
    <row r="2507" ht="19.5" customHeight="1"/>
    <row r="2508" ht="19.5" customHeight="1"/>
    <row r="2509" ht="30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42" customHeight="1"/>
    <row r="2518" ht="19.5" customHeight="1"/>
    <row r="2519" ht="19.5" customHeight="1"/>
    <row r="2520" ht="51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spans="21:29" ht="19.5" customHeight="1">
      <c r="U2533" s="5"/>
      <c r="V2533" s="5"/>
      <c r="W2533" s="5"/>
      <c r="X2533" s="5"/>
      <c r="Y2533" s="5"/>
      <c r="Z2533" s="5"/>
      <c r="AA2533" s="5"/>
      <c r="AB2533" s="5"/>
      <c r="AC2533" s="5"/>
    </row>
    <row r="2534" ht="19.5" customHeight="1"/>
    <row r="2535" ht="19.5" customHeight="1"/>
    <row r="2536" ht="19.5" customHeight="1"/>
    <row r="2537" ht="19.5" customHeight="1"/>
    <row r="2538" ht="19.5" customHeight="1"/>
    <row r="2539" spans="21:29" ht="19.5" customHeight="1">
      <c r="U2539" s="116"/>
      <c r="V2539" s="116"/>
      <c r="W2539" s="116"/>
      <c r="X2539" s="116"/>
      <c r="Y2539" s="116"/>
      <c r="Z2539" s="116"/>
      <c r="AA2539" s="116"/>
      <c r="AB2539" s="116"/>
      <c r="AC2539" s="116"/>
    </row>
    <row r="2540" spans="21:29" ht="19.5" customHeight="1">
      <c r="U2540" s="116"/>
      <c r="V2540" s="116"/>
      <c r="W2540" s="116"/>
      <c r="X2540" s="116"/>
      <c r="Y2540" s="116"/>
      <c r="Z2540" s="116"/>
      <c r="AA2540" s="116"/>
      <c r="AB2540" s="116"/>
      <c r="AC2540" s="116"/>
    </row>
    <row r="2541" spans="21:29" ht="19.5" customHeight="1">
      <c r="U2541" s="116"/>
      <c r="V2541" s="116"/>
      <c r="W2541" s="116"/>
      <c r="X2541" s="116"/>
      <c r="Y2541" s="116"/>
      <c r="Z2541" s="116"/>
      <c r="AA2541" s="116"/>
      <c r="AB2541" s="116"/>
      <c r="AC2541" s="116"/>
    </row>
    <row r="2542" spans="21:29" ht="19.5" customHeight="1">
      <c r="U2542" s="116"/>
      <c r="V2542" s="116"/>
      <c r="W2542" s="116"/>
      <c r="X2542" s="116"/>
      <c r="Y2542" s="116"/>
      <c r="Z2542" s="116"/>
      <c r="AA2542" s="116"/>
      <c r="AB2542" s="116"/>
      <c r="AC2542" s="116"/>
    </row>
    <row r="2543" spans="21:29" ht="19.5" customHeight="1">
      <c r="U2543" s="116"/>
      <c r="V2543" s="116"/>
      <c r="W2543" s="116"/>
      <c r="X2543" s="116"/>
      <c r="Y2543" s="116"/>
      <c r="Z2543" s="116"/>
      <c r="AA2543" s="116"/>
      <c r="AB2543" s="116"/>
      <c r="AC2543" s="116"/>
    </row>
    <row r="2544" spans="21:29" ht="19.5" customHeight="1">
      <c r="U2544" s="116"/>
      <c r="V2544" s="116"/>
      <c r="W2544" s="116"/>
      <c r="X2544" s="116"/>
      <c r="Y2544" s="116"/>
      <c r="Z2544" s="116"/>
      <c r="AA2544" s="116"/>
      <c r="AB2544" s="116"/>
      <c r="AC2544" s="116"/>
    </row>
    <row r="2545" spans="21:29" ht="19.5" customHeight="1">
      <c r="U2545" s="116"/>
      <c r="V2545" s="116"/>
      <c r="W2545" s="116"/>
      <c r="X2545" s="116"/>
      <c r="Y2545" s="116"/>
      <c r="Z2545" s="116"/>
      <c r="AA2545" s="116"/>
      <c r="AB2545" s="116"/>
      <c r="AC2545" s="116"/>
    </row>
    <row r="2546" spans="21:34" ht="19.5" customHeight="1">
      <c r="U2546" s="116"/>
      <c r="V2546" s="116"/>
      <c r="W2546" s="116"/>
      <c r="X2546" s="116"/>
      <c r="Y2546" s="116"/>
      <c r="Z2546" s="116"/>
      <c r="AA2546" s="116"/>
      <c r="AB2546" s="116"/>
      <c r="AC2546" s="116"/>
      <c r="AD2546" s="5"/>
      <c r="AE2546" s="5"/>
      <c r="AF2546" s="5"/>
      <c r="AG2546" s="5"/>
      <c r="AH2546" s="5"/>
    </row>
    <row r="2547" spans="21:29" ht="19.5" customHeight="1">
      <c r="U2547" s="116"/>
      <c r="V2547" s="116"/>
      <c r="W2547" s="116"/>
      <c r="X2547" s="116"/>
      <c r="Y2547" s="116"/>
      <c r="Z2547" s="116"/>
      <c r="AA2547" s="116"/>
      <c r="AB2547" s="116"/>
      <c r="AC2547" s="116"/>
    </row>
    <row r="2548" spans="21:29" ht="19.5" customHeight="1">
      <c r="U2548" s="116"/>
      <c r="V2548" s="116"/>
      <c r="W2548" s="116"/>
      <c r="X2548" s="116"/>
      <c r="Y2548" s="116"/>
      <c r="Z2548" s="116"/>
      <c r="AA2548" s="116"/>
      <c r="AB2548" s="116"/>
      <c r="AC2548" s="116"/>
    </row>
    <row r="2549" spans="21:29" ht="19.5" customHeight="1">
      <c r="U2549" s="116"/>
      <c r="V2549" s="116"/>
      <c r="W2549" s="116"/>
      <c r="X2549" s="116"/>
      <c r="Y2549" s="116"/>
      <c r="Z2549" s="116"/>
      <c r="AA2549" s="116"/>
      <c r="AB2549" s="116"/>
      <c r="AC2549" s="116"/>
    </row>
    <row r="2550" spans="21:29" ht="19.5" customHeight="1">
      <c r="U2550" s="116"/>
      <c r="V2550" s="116"/>
      <c r="W2550" s="116"/>
      <c r="X2550" s="116"/>
      <c r="Y2550" s="116"/>
      <c r="Z2550" s="116"/>
      <c r="AA2550" s="116"/>
      <c r="AB2550" s="116"/>
      <c r="AC2550" s="116"/>
    </row>
    <row r="2551" spans="21:29" ht="19.5" customHeight="1">
      <c r="U2551" s="116"/>
      <c r="V2551" s="116"/>
      <c r="W2551" s="116"/>
      <c r="X2551" s="116"/>
      <c r="Y2551" s="116"/>
      <c r="Z2551" s="116"/>
      <c r="AA2551" s="116"/>
      <c r="AB2551" s="116"/>
      <c r="AC2551" s="116"/>
    </row>
    <row r="2552" spans="21:34" ht="42" customHeight="1">
      <c r="U2552" s="116"/>
      <c r="V2552" s="116"/>
      <c r="W2552" s="116"/>
      <c r="X2552" s="116"/>
      <c r="Y2552" s="116"/>
      <c r="Z2552" s="116"/>
      <c r="AA2552" s="116"/>
      <c r="AB2552" s="116"/>
      <c r="AC2552" s="116"/>
      <c r="AD2552" s="116"/>
      <c r="AE2552" s="116"/>
      <c r="AF2552" s="116"/>
      <c r="AG2552" s="116"/>
      <c r="AH2552" s="116"/>
    </row>
    <row r="2553" spans="21:34" ht="19.5" customHeight="1">
      <c r="U2553" s="116"/>
      <c r="V2553" s="116"/>
      <c r="W2553" s="116"/>
      <c r="X2553" s="116"/>
      <c r="Y2553" s="116"/>
      <c r="Z2553" s="116"/>
      <c r="AA2553" s="116"/>
      <c r="AB2553" s="116"/>
      <c r="AC2553" s="116"/>
      <c r="AD2553" s="116"/>
      <c r="AE2553" s="116"/>
      <c r="AF2553" s="116"/>
      <c r="AG2553" s="116"/>
      <c r="AH2553" s="116"/>
    </row>
    <row r="2554" spans="21:34" ht="19.5" customHeight="1">
      <c r="U2554" s="116"/>
      <c r="V2554" s="116"/>
      <c r="W2554" s="116"/>
      <c r="X2554" s="116"/>
      <c r="Y2554" s="116"/>
      <c r="Z2554" s="116"/>
      <c r="AA2554" s="116"/>
      <c r="AB2554" s="116"/>
      <c r="AC2554" s="116"/>
      <c r="AD2554" s="116"/>
      <c r="AE2554" s="116"/>
      <c r="AF2554" s="116"/>
      <c r="AG2554" s="116"/>
      <c r="AH2554" s="116"/>
    </row>
    <row r="2555" spans="21:34" ht="19.5" customHeight="1">
      <c r="U2555" s="116"/>
      <c r="V2555" s="116"/>
      <c r="W2555" s="116"/>
      <c r="X2555" s="116"/>
      <c r="Y2555" s="116"/>
      <c r="Z2555" s="116"/>
      <c r="AA2555" s="116"/>
      <c r="AB2555" s="116"/>
      <c r="AC2555" s="116"/>
      <c r="AD2555" s="116"/>
      <c r="AE2555" s="116"/>
      <c r="AF2555" s="116"/>
      <c r="AG2555" s="116"/>
      <c r="AH2555" s="116"/>
    </row>
    <row r="2556" spans="21:34" ht="19.5" customHeight="1">
      <c r="U2556" s="116"/>
      <c r="V2556" s="116"/>
      <c r="W2556" s="116"/>
      <c r="X2556" s="116"/>
      <c r="Y2556" s="116"/>
      <c r="Z2556" s="116"/>
      <c r="AA2556" s="116"/>
      <c r="AB2556" s="116"/>
      <c r="AC2556" s="116"/>
      <c r="AD2556" s="116"/>
      <c r="AE2556" s="116"/>
      <c r="AF2556" s="116"/>
      <c r="AG2556" s="116"/>
      <c r="AH2556" s="116"/>
    </row>
    <row r="2557" spans="21:34" ht="19.5" customHeight="1">
      <c r="U2557" s="116"/>
      <c r="V2557" s="116"/>
      <c r="W2557" s="116"/>
      <c r="X2557" s="116"/>
      <c r="Y2557" s="116"/>
      <c r="Z2557" s="116"/>
      <c r="AA2557" s="116"/>
      <c r="AB2557" s="116"/>
      <c r="AC2557" s="116"/>
      <c r="AD2557" s="116"/>
      <c r="AE2557" s="116"/>
      <c r="AF2557" s="116"/>
      <c r="AG2557" s="116"/>
      <c r="AH2557" s="116"/>
    </row>
    <row r="2558" spans="21:34" ht="19.5" customHeight="1">
      <c r="U2558" s="116"/>
      <c r="V2558" s="116"/>
      <c r="W2558" s="116"/>
      <c r="X2558" s="116"/>
      <c r="Y2558" s="116"/>
      <c r="Z2558" s="116"/>
      <c r="AA2558" s="116"/>
      <c r="AB2558" s="116"/>
      <c r="AC2558" s="116"/>
      <c r="AD2558" s="116"/>
      <c r="AE2558" s="116"/>
      <c r="AF2558" s="116"/>
      <c r="AG2558" s="116"/>
      <c r="AH2558" s="116"/>
    </row>
    <row r="2559" spans="21:34" ht="19.5" customHeight="1">
      <c r="U2559" s="116"/>
      <c r="V2559" s="116"/>
      <c r="W2559" s="116"/>
      <c r="X2559" s="116"/>
      <c r="Y2559" s="116"/>
      <c r="Z2559" s="116"/>
      <c r="AA2559" s="116"/>
      <c r="AB2559" s="116"/>
      <c r="AC2559" s="116"/>
      <c r="AD2559" s="116"/>
      <c r="AE2559" s="116"/>
      <c r="AF2559" s="116"/>
      <c r="AG2559" s="116"/>
      <c r="AH2559" s="116"/>
    </row>
    <row r="2560" spans="21:34" ht="19.5" customHeight="1">
      <c r="U2560" s="116"/>
      <c r="V2560" s="116"/>
      <c r="W2560" s="116"/>
      <c r="X2560" s="116"/>
      <c r="Y2560" s="116"/>
      <c r="Z2560" s="116"/>
      <c r="AA2560" s="116"/>
      <c r="AB2560" s="116"/>
      <c r="AC2560" s="116"/>
      <c r="AD2560" s="116"/>
      <c r="AE2560" s="116"/>
      <c r="AF2560" s="116"/>
      <c r="AG2560" s="116"/>
      <c r="AH2560" s="116"/>
    </row>
    <row r="2561" spans="21:34" ht="19.5" customHeight="1">
      <c r="U2561" s="116"/>
      <c r="V2561" s="116"/>
      <c r="W2561" s="116"/>
      <c r="X2561" s="116"/>
      <c r="Y2561" s="116"/>
      <c r="Z2561" s="116"/>
      <c r="AA2561" s="116"/>
      <c r="AB2561" s="116"/>
      <c r="AC2561" s="116"/>
      <c r="AD2561" s="116"/>
      <c r="AE2561" s="116"/>
      <c r="AF2561" s="116"/>
      <c r="AG2561" s="116"/>
      <c r="AH2561" s="116"/>
    </row>
    <row r="2562" spans="21:34" ht="19.5" customHeight="1">
      <c r="U2562" s="116"/>
      <c r="V2562" s="116"/>
      <c r="W2562" s="116"/>
      <c r="X2562" s="116"/>
      <c r="Y2562" s="116"/>
      <c r="Z2562" s="116"/>
      <c r="AA2562" s="116"/>
      <c r="AB2562" s="116"/>
      <c r="AC2562" s="116"/>
      <c r="AD2562" s="116"/>
      <c r="AE2562" s="116"/>
      <c r="AF2562" s="116"/>
      <c r="AG2562" s="116"/>
      <c r="AH2562" s="116"/>
    </row>
    <row r="2563" spans="21:34" ht="19.5" customHeight="1">
      <c r="U2563" s="116"/>
      <c r="V2563" s="116"/>
      <c r="W2563" s="116"/>
      <c r="X2563" s="116"/>
      <c r="Y2563" s="116"/>
      <c r="Z2563" s="116"/>
      <c r="AA2563" s="116"/>
      <c r="AB2563" s="116"/>
      <c r="AC2563" s="116"/>
      <c r="AD2563" s="116"/>
      <c r="AE2563" s="116"/>
      <c r="AF2563" s="116"/>
      <c r="AG2563" s="116"/>
      <c r="AH2563" s="116"/>
    </row>
    <row r="2564" spans="21:34" ht="19.5" customHeight="1">
      <c r="U2564" s="116"/>
      <c r="V2564" s="116"/>
      <c r="W2564" s="116"/>
      <c r="X2564" s="116"/>
      <c r="Y2564" s="116"/>
      <c r="Z2564" s="116"/>
      <c r="AA2564" s="116"/>
      <c r="AB2564" s="116"/>
      <c r="AC2564" s="116"/>
      <c r="AD2564" s="116"/>
      <c r="AE2564" s="116"/>
      <c r="AF2564" s="116"/>
      <c r="AG2564" s="116"/>
      <c r="AH2564" s="116"/>
    </row>
    <row r="2565" spans="21:34" ht="19.5" customHeight="1">
      <c r="U2565" s="116"/>
      <c r="V2565" s="116"/>
      <c r="W2565" s="116"/>
      <c r="X2565" s="116"/>
      <c r="Y2565" s="116"/>
      <c r="Z2565" s="116"/>
      <c r="AA2565" s="116"/>
      <c r="AB2565" s="116"/>
      <c r="AC2565" s="116"/>
      <c r="AD2565" s="116"/>
      <c r="AE2565" s="116"/>
      <c r="AF2565" s="116"/>
      <c r="AG2565" s="116"/>
      <c r="AH2565" s="116"/>
    </row>
    <row r="2566" spans="21:34" ht="19.5" customHeight="1">
      <c r="U2566" s="116"/>
      <c r="V2566" s="116"/>
      <c r="W2566" s="116"/>
      <c r="X2566" s="116"/>
      <c r="Y2566" s="116"/>
      <c r="Z2566" s="116"/>
      <c r="AA2566" s="116"/>
      <c r="AB2566" s="116"/>
      <c r="AC2566" s="116"/>
      <c r="AD2566" s="116"/>
      <c r="AE2566" s="116"/>
      <c r="AF2566" s="116"/>
      <c r="AG2566" s="116"/>
      <c r="AH2566" s="116"/>
    </row>
    <row r="2567" spans="21:34" ht="19.5" customHeight="1">
      <c r="U2567" s="116"/>
      <c r="V2567" s="116"/>
      <c r="W2567" s="116"/>
      <c r="X2567" s="116"/>
      <c r="Y2567" s="116"/>
      <c r="Z2567" s="116"/>
      <c r="AA2567" s="116"/>
      <c r="AB2567" s="116"/>
      <c r="AC2567" s="116"/>
      <c r="AD2567" s="116"/>
      <c r="AE2567" s="116"/>
      <c r="AF2567" s="116"/>
      <c r="AG2567" s="116"/>
      <c r="AH2567" s="116"/>
    </row>
    <row r="2568" spans="21:34" ht="19.5" customHeight="1">
      <c r="U2568" s="116"/>
      <c r="V2568" s="116"/>
      <c r="W2568" s="116"/>
      <c r="X2568" s="116"/>
      <c r="Y2568" s="116"/>
      <c r="Z2568" s="116"/>
      <c r="AA2568" s="116"/>
      <c r="AB2568" s="116"/>
      <c r="AC2568" s="116"/>
      <c r="AD2568" s="116"/>
      <c r="AE2568" s="116"/>
      <c r="AF2568" s="116"/>
      <c r="AG2568" s="116"/>
      <c r="AH2568" s="116"/>
    </row>
    <row r="2569" spans="21:34" ht="19.5" customHeight="1">
      <c r="U2569" s="116"/>
      <c r="V2569" s="116"/>
      <c r="W2569" s="116"/>
      <c r="X2569" s="116"/>
      <c r="Y2569" s="116"/>
      <c r="Z2569" s="116"/>
      <c r="AA2569" s="116"/>
      <c r="AB2569" s="116"/>
      <c r="AC2569" s="116"/>
      <c r="AD2569" s="116"/>
      <c r="AE2569" s="116"/>
      <c r="AF2569" s="116"/>
      <c r="AG2569" s="116"/>
      <c r="AH2569" s="116"/>
    </row>
    <row r="2570" spans="21:34" ht="19.5" customHeight="1">
      <c r="U2570" s="116"/>
      <c r="V2570" s="116"/>
      <c r="W2570" s="116"/>
      <c r="X2570" s="116"/>
      <c r="Y2570" s="116"/>
      <c r="Z2570" s="116"/>
      <c r="AA2570" s="116"/>
      <c r="AB2570" s="116"/>
      <c r="AC2570" s="116"/>
      <c r="AD2570" s="116"/>
      <c r="AE2570" s="116"/>
      <c r="AF2570" s="116"/>
      <c r="AG2570" s="116"/>
      <c r="AH2570" s="116"/>
    </row>
    <row r="2571" spans="21:34" ht="30" customHeight="1">
      <c r="U2571" s="116"/>
      <c r="V2571" s="116"/>
      <c r="W2571" s="116"/>
      <c r="X2571" s="116"/>
      <c r="Y2571" s="116"/>
      <c r="Z2571" s="116"/>
      <c r="AA2571" s="116"/>
      <c r="AB2571" s="116"/>
      <c r="AC2571" s="116"/>
      <c r="AD2571" s="116"/>
      <c r="AE2571" s="116"/>
      <c r="AF2571" s="116"/>
      <c r="AG2571" s="116"/>
      <c r="AH2571" s="116"/>
    </row>
    <row r="2572" spans="21:34" ht="30" customHeight="1">
      <c r="U2572" s="116"/>
      <c r="V2572" s="116"/>
      <c r="W2572" s="116"/>
      <c r="X2572" s="116"/>
      <c r="Y2572" s="116"/>
      <c r="Z2572" s="116"/>
      <c r="AA2572" s="116"/>
      <c r="AB2572" s="116"/>
      <c r="AC2572" s="116"/>
      <c r="AD2572" s="116"/>
      <c r="AE2572" s="116"/>
      <c r="AF2572" s="116"/>
      <c r="AG2572" s="116"/>
      <c r="AH2572" s="116"/>
    </row>
    <row r="2573" spans="21:34" ht="30" customHeight="1">
      <c r="U2573" s="116"/>
      <c r="V2573" s="116"/>
      <c r="W2573" s="116"/>
      <c r="X2573" s="116"/>
      <c r="Y2573" s="116"/>
      <c r="Z2573" s="116"/>
      <c r="AA2573" s="116"/>
      <c r="AB2573" s="116"/>
      <c r="AC2573" s="116"/>
      <c r="AD2573" s="116"/>
      <c r="AE2573" s="116"/>
      <c r="AF2573" s="116"/>
      <c r="AG2573" s="116"/>
      <c r="AH2573" s="116"/>
    </row>
    <row r="2574" spans="21:34" ht="19.5" customHeight="1">
      <c r="U2574" s="116"/>
      <c r="V2574" s="116"/>
      <c r="W2574" s="116"/>
      <c r="X2574" s="116"/>
      <c r="Y2574" s="116"/>
      <c r="Z2574" s="116"/>
      <c r="AA2574" s="116"/>
      <c r="AB2574" s="116"/>
      <c r="AC2574" s="116"/>
      <c r="AD2574" s="116"/>
      <c r="AE2574" s="116"/>
      <c r="AF2574" s="116"/>
      <c r="AG2574" s="116"/>
      <c r="AH2574" s="116"/>
    </row>
    <row r="2575" spans="21:34" ht="19.5" customHeight="1">
      <c r="U2575" s="116"/>
      <c r="V2575" s="116"/>
      <c r="W2575" s="116"/>
      <c r="X2575" s="116"/>
      <c r="Y2575" s="116"/>
      <c r="Z2575" s="116"/>
      <c r="AA2575" s="116"/>
      <c r="AB2575" s="116"/>
      <c r="AC2575" s="116"/>
      <c r="AD2575" s="116"/>
      <c r="AE2575" s="116"/>
      <c r="AF2575" s="116"/>
      <c r="AG2575" s="116"/>
      <c r="AH2575" s="116"/>
    </row>
    <row r="2576" spans="21:34" ht="19.5" customHeight="1">
      <c r="U2576" s="116"/>
      <c r="V2576" s="116"/>
      <c r="W2576" s="116"/>
      <c r="X2576" s="116"/>
      <c r="Y2576" s="116"/>
      <c r="Z2576" s="116"/>
      <c r="AA2576" s="116"/>
      <c r="AB2576" s="116"/>
      <c r="AC2576" s="116"/>
      <c r="AD2576" s="116"/>
      <c r="AE2576" s="116"/>
      <c r="AF2576" s="116"/>
      <c r="AG2576" s="116"/>
      <c r="AH2576" s="116"/>
    </row>
    <row r="2577" spans="21:34" ht="19.5" customHeight="1">
      <c r="U2577" s="116"/>
      <c r="V2577" s="116"/>
      <c r="W2577" s="116"/>
      <c r="X2577" s="116"/>
      <c r="Y2577" s="116"/>
      <c r="Z2577" s="116"/>
      <c r="AA2577" s="116"/>
      <c r="AB2577" s="116"/>
      <c r="AC2577" s="116"/>
      <c r="AD2577" s="116"/>
      <c r="AE2577" s="116"/>
      <c r="AF2577" s="116"/>
      <c r="AG2577" s="116"/>
      <c r="AH2577" s="116"/>
    </row>
    <row r="2578" spans="21:34" ht="19.5" customHeight="1">
      <c r="U2578" s="116"/>
      <c r="V2578" s="116"/>
      <c r="W2578" s="116"/>
      <c r="X2578" s="116"/>
      <c r="Y2578" s="116"/>
      <c r="Z2578" s="116"/>
      <c r="AA2578" s="116"/>
      <c r="AB2578" s="116"/>
      <c r="AC2578" s="116"/>
      <c r="AD2578" s="116"/>
      <c r="AE2578" s="116"/>
      <c r="AF2578" s="116"/>
      <c r="AG2578" s="116"/>
      <c r="AH2578" s="116"/>
    </row>
    <row r="2579" spans="21:34" ht="19.5" customHeight="1">
      <c r="U2579" s="116"/>
      <c r="V2579" s="116"/>
      <c r="W2579" s="116"/>
      <c r="X2579" s="116"/>
      <c r="Y2579" s="116"/>
      <c r="Z2579" s="116"/>
      <c r="AA2579" s="116"/>
      <c r="AB2579" s="116"/>
      <c r="AC2579" s="116"/>
      <c r="AD2579" s="116"/>
      <c r="AE2579" s="116"/>
      <c r="AF2579" s="116"/>
      <c r="AG2579" s="116"/>
      <c r="AH2579" s="116"/>
    </row>
    <row r="2580" spans="21:34" ht="19.5" customHeight="1">
      <c r="U2580" s="116"/>
      <c r="V2580" s="116"/>
      <c r="W2580" s="116"/>
      <c r="X2580" s="116"/>
      <c r="Y2580" s="116"/>
      <c r="Z2580" s="116"/>
      <c r="AA2580" s="116"/>
      <c r="AB2580" s="116"/>
      <c r="AC2580" s="116"/>
      <c r="AD2580" s="116"/>
      <c r="AE2580" s="116"/>
      <c r="AF2580" s="116"/>
      <c r="AG2580" s="116"/>
      <c r="AH2580" s="116"/>
    </row>
    <row r="2581" spans="21:34" ht="19.5" customHeight="1">
      <c r="U2581" s="116"/>
      <c r="V2581" s="116"/>
      <c r="W2581" s="116"/>
      <c r="X2581" s="116"/>
      <c r="Y2581" s="116"/>
      <c r="Z2581" s="116"/>
      <c r="AA2581" s="116"/>
      <c r="AB2581" s="116"/>
      <c r="AC2581" s="116"/>
      <c r="AD2581" s="116"/>
      <c r="AE2581" s="116"/>
      <c r="AF2581" s="116"/>
      <c r="AG2581" s="116"/>
      <c r="AH2581" s="116"/>
    </row>
    <row r="2582" spans="21:34" ht="19.5" customHeight="1">
      <c r="U2582" s="116"/>
      <c r="V2582" s="116"/>
      <c r="W2582" s="116"/>
      <c r="X2582" s="116"/>
      <c r="Y2582" s="116"/>
      <c r="Z2582" s="116"/>
      <c r="AA2582" s="116"/>
      <c r="AB2582" s="116"/>
      <c r="AC2582" s="116"/>
      <c r="AD2582" s="116"/>
      <c r="AE2582" s="116"/>
      <c r="AF2582" s="116"/>
      <c r="AG2582" s="116"/>
      <c r="AH2582" s="116"/>
    </row>
    <row r="2583" spans="21:34" ht="19.5" customHeight="1">
      <c r="U2583" s="116"/>
      <c r="V2583" s="116"/>
      <c r="W2583" s="116"/>
      <c r="X2583" s="116"/>
      <c r="Y2583" s="116"/>
      <c r="Z2583" s="116"/>
      <c r="AA2583" s="116"/>
      <c r="AB2583" s="116"/>
      <c r="AC2583" s="116"/>
      <c r="AD2583" s="116"/>
      <c r="AE2583" s="116"/>
      <c r="AF2583" s="116"/>
      <c r="AG2583" s="116"/>
      <c r="AH2583" s="116"/>
    </row>
    <row r="2584" spans="21:34" ht="30" customHeight="1">
      <c r="U2584" s="116"/>
      <c r="V2584" s="116"/>
      <c r="W2584" s="116"/>
      <c r="X2584" s="116"/>
      <c r="Y2584" s="116"/>
      <c r="Z2584" s="116"/>
      <c r="AA2584" s="116"/>
      <c r="AB2584" s="116"/>
      <c r="AC2584" s="116"/>
      <c r="AD2584" s="116"/>
      <c r="AE2584" s="116"/>
      <c r="AF2584" s="116"/>
      <c r="AG2584" s="116"/>
      <c r="AH2584" s="116"/>
    </row>
    <row r="2585" spans="21:34" ht="19.5" customHeight="1">
      <c r="U2585" s="116"/>
      <c r="V2585" s="116"/>
      <c r="W2585" s="116"/>
      <c r="X2585" s="116"/>
      <c r="Y2585" s="116"/>
      <c r="Z2585" s="116"/>
      <c r="AA2585" s="116"/>
      <c r="AB2585" s="116"/>
      <c r="AC2585" s="116"/>
      <c r="AD2585" s="116"/>
      <c r="AE2585" s="116"/>
      <c r="AF2585" s="116"/>
      <c r="AG2585" s="116"/>
      <c r="AH2585" s="116"/>
    </row>
    <row r="2586" spans="1:34" s="138" customFormat="1" ht="19.5" customHeight="1">
      <c r="A2586" s="59"/>
      <c r="B2586" s="59"/>
      <c r="C2586" s="75"/>
      <c r="D2586" s="239"/>
      <c r="E2586" s="175"/>
      <c r="F2586" s="175"/>
      <c r="G2586" s="175"/>
      <c r="H2586" s="192"/>
      <c r="I2586" s="174"/>
      <c r="J2586" s="174"/>
      <c r="K2586" s="174"/>
      <c r="L2586" s="174"/>
      <c r="M2586" s="174"/>
      <c r="N2586" s="174"/>
      <c r="O2586" s="174"/>
      <c r="P2586" s="174"/>
      <c r="Q2586" s="108"/>
      <c r="R2586" s="82"/>
      <c r="S2586" s="82"/>
      <c r="T2586" s="82"/>
      <c r="U2586" s="116"/>
      <c r="V2586" s="116"/>
      <c r="W2586" s="116"/>
      <c r="X2586" s="116"/>
      <c r="Y2586" s="116"/>
      <c r="Z2586" s="116"/>
      <c r="AA2586" s="116"/>
      <c r="AB2586" s="116"/>
      <c r="AC2586" s="116"/>
      <c r="AD2586" s="116"/>
      <c r="AE2586" s="116"/>
      <c r="AF2586" s="116"/>
      <c r="AG2586" s="116"/>
      <c r="AH2586" s="116"/>
    </row>
    <row r="2587" spans="21:34" ht="30" customHeight="1">
      <c r="U2587" s="116"/>
      <c r="V2587" s="116"/>
      <c r="W2587" s="116"/>
      <c r="X2587" s="116"/>
      <c r="Y2587" s="116"/>
      <c r="Z2587" s="116"/>
      <c r="AA2587" s="116"/>
      <c r="AB2587" s="116"/>
      <c r="AC2587" s="116"/>
      <c r="AD2587" s="116"/>
      <c r="AE2587" s="116"/>
      <c r="AF2587" s="116"/>
      <c r="AG2587" s="116"/>
      <c r="AH2587" s="116"/>
    </row>
    <row r="2588" spans="30:34" ht="19.5" customHeight="1">
      <c r="AD2588" s="116"/>
      <c r="AE2588" s="116"/>
      <c r="AF2588" s="116"/>
      <c r="AG2588" s="116"/>
      <c r="AH2588" s="116"/>
    </row>
    <row r="2589" spans="30:34" ht="19.5" customHeight="1">
      <c r="AD2589" s="116"/>
      <c r="AE2589" s="116"/>
      <c r="AF2589" s="116"/>
      <c r="AG2589" s="116"/>
      <c r="AH2589" s="116"/>
    </row>
    <row r="2590" spans="30:34" ht="19.5" customHeight="1">
      <c r="AD2590" s="116"/>
      <c r="AE2590" s="116"/>
      <c r="AF2590" s="116"/>
      <c r="AG2590" s="116"/>
      <c r="AH2590" s="116"/>
    </row>
    <row r="2591" spans="30:34" ht="19.5" customHeight="1">
      <c r="AD2591" s="116"/>
      <c r="AE2591" s="116"/>
      <c r="AF2591" s="116"/>
      <c r="AG2591" s="116"/>
      <c r="AH2591" s="116"/>
    </row>
    <row r="2592" spans="30:34" ht="19.5" customHeight="1">
      <c r="AD2592" s="116"/>
      <c r="AE2592" s="116"/>
      <c r="AF2592" s="116"/>
      <c r="AG2592" s="116"/>
      <c r="AH2592" s="116"/>
    </row>
    <row r="2593" spans="30:34" ht="19.5" customHeight="1">
      <c r="AD2593" s="116"/>
      <c r="AE2593" s="116"/>
      <c r="AF2593" s="116"/>
      <c r="AG2593" s="116"/>
      <c r="AH2593" s="116"/>
    </row>
    <row r="2594" spans="30:34" ht="19.5" customHeight="1">
      <c r="AD2594" s="116"/>
      <c r="AE2594" s="116"/>
      <c r="AF2594" s="116"/>
      <c r="AG2594" s="116"/>
      <c r="AH2594" s="116"/>
    </row>
    <row r="2595" spans="30:34" ht="19.5" customHeight="1">
      <c r="AD2595" s="116"/>
      <c r="AE2595" s="116"/>
      <c r="AF2595" s="116"/>
      <c r="AG2595" s="116"/>
      <c r="AH2595" s="116"/>
    </row>
    <row r="2596" spans="30:34" ht="19.5" customHeight="1">
      <c r="AD2596" s="116"/>
      <c r="AE2596" s="116"/>
      <c r="AF2596" s="116"/>
      <c r="AG2596" s="116"/>
      <c r="AH2596" s="116"/>
    </row>
    <row r="2597" spans="30:34" ht="19.5" customHeight="1">
      <c r="AD2597" s="116"/>
      <c r="AE2597" s="116"/>
      <c r="AF2597" s="116"/>
      <c r="AG2597" s="116"/>
      <c r="AH2597" s="116"/>
    </row>
    <row r="2598" spans="21:34" ht="19.5" customHeight="1">
      <c r="U2598" s="5"/>
      <c r="V2598" s="5"/>
      <c r="W2598" s="5"/>
      <c r="X2598" s="5"/>
      <c r="Y2598" s="5"/>
      <c r="Z2598" s="5"/>
      <c r="AA2598" s="5"/>
      <c r="AB2598" s="5"/>
      <c r="AC2598" s="5"/>
      <c r="AD2598" s="116"/>
      <c r="AE2598" s="116"/>
      <c r="AF2598" s="116"/>
      <c r="AG2598" s="116"/>
      <c r="AH2598" s="116"/>
    </row>
    <row r="2599" spans="21:34" ht="19.5" customHeight="1">
      <c r="U2599" s="5"/>
      <c r="V2599" s="5"/>
      <c r="W2599" s="5"/>
      <c r="X2599" s="5"/>
      <c r="Y2599" s="5"/>
      <c r="Z2599" s="5"/>
      <c r="AA2599" s="5"/>
      <c r="AB2599" s="5"/>
      <c r="AC2599" s="5"/>
      <c r="AD2599" s="116"/>
      <c r="AE2599" s="116"/>
      <c r="AF2599" s="116"/>
      <c r="AG2599" s="116"/>
      <c r="AH2599" s="116"/>
    </row>
    <row r="2600" spans="21:34" ht="19.5" customHeight="1">
      <c r="U2600" s="5"/>
      <c r="V2600" s="5"/>
      <c r="W2600" s="5"/>
      <c r="X2600" s="5"/>
      <c r="Y2600" s="5"/>
      <c r="Z2600" s="5"/>
      <c r="AA2600" s="5"/>
      <c r="AB2600" s="5"/>
      <c r="AC2600" s="5"/>
      <c r="AD2600" s="116"/>
      <c r="AE2600" s="116"/>
      <c r="AF2600" s="116"/>
      <c r="AG2600" s="116"/>
      <c r="AH2600" s="116"/>
    </row>
    <row r="2601" spans="21:29" ht="19.5" customHeight="1">
      <c r="U2601" s="5"/>
      <c r="V2601" s="5"/>
      <c r="W2601" s="5"/>
      <c r="X2601" s="5"/>
      <c r="Y2601" s="5"/>
      <c r="Z2601" s="5"/>
      <c r="AA2601" s="5"/>
      <c r="AB2601" s="5"/>
      <c r="AC2601" s="5"/>
    </row>
    <row r="2602" spans="21:29" ht="19.5" customHeight="1">
      <c r="U2602" s="5"/>
      <c r="V2602" s="5"/>
      <c r="W2602" s="5"/>
      <c r="X2602" s="5"/>
      <c r="Y2602" s="5"/>
      <c r="Z2602" s="5"/>
      <c r="AA2602" s="5"/>
      <c r="AB2602" s="5"/>
      <c r="AC2602" s="5"/>
    </row>
    <row r="2603" spans="21:29" ht="19.5" customHeight="1">
      <c r="U2603" s="5"/>
      <c r="V2603" s="5"/>
      <c r="W2603" s="5"/>
      <c r="X2603" s="5"/>
      <c r="Y2603" s="5"/>
      <c r="Z2603" s="5"/>
      <c r="AA2603" s="5"/>
      <c r="AB2603" s="5"/>
      <c r="AC2603" s="5"/>
    </row>
    <row r="2604" spans="21:29" ht="19.5" customHeight="1">
      <c r="U2604" s="5"/>
      <c r="V2604" s="5"/>
      <c r="W2604" s="5"/>
      <c r="X2604" s="5"/>
      <c r="Y2604" s="5"/>
      <c r="Z2604" s="5"/>
      <c r="AA2604" s="5"/>
      <c r="AB2604" s="5"/>
      <c r="AC2604" s="5"/>
    </row>
    <row r="2605" spans="21:29" ht="19.5" customHeight="1">
      <c r="U2605" s="5"/>
      <c r="V2605" s="5"/>
      <c r="W2605" s="5"/>
      <c r="X2605" s="5"/>
      <c r="Y2605" s="5"/>
      <c r="Z2605" s="5"/>
      <c r="AA2605" s="5"/>
      <c r="AB2605" s="5"/>
      <c r="AC2605" s="5"/>
    </row>
    <row r="2606" spans="21:29" ht="19.5" customHeight="1">
      <c r="U2606" s="5"/>
      <c r="V2606" s="5"/>
      <c r="W2606" s="5"/>
      <c r="X2606" s="5"/>
      <c r="Y2606" s="5"/>
      <c r="Z2606" s="5"/>
      <c r="AA2606" s="5"/>
      <c r="AB2606" s="5"/>
      <c r="AC2606" s="5"/>
    </row>
    <row r="2607" spans="21:29" ht="19.5" customHeight="1">
      <c r="U2607" s="5"/>
      <c r="V2607" s="5"/>
      <c r="W2607" s="5"/>
      <c r="X2607" s="5"/>
      <c r="Y2607" s="5"/>
      <c r="Z2607" s="5"/>
      <c r="AA2607" s="5"/>
      <c r="AB2607" s="5"/>
      <c r="AC2607" s="5"/>
    </row>
    <row r="2608" spans="21:29" ht="19.5" customHeight="1">
      <c r="U2608" s="5"/>
      <c r="V2608" s="5"/>
      <c r="W2608" s="5"/>
      <c r="X2608" s="5"/>
      <c r="Y2608" s="5"/>
      <c r="Z2608" s="5"/>
      <c r="AA2608" s="5"/>
      <c r="AB2608" s="5"/>
      <c r="AC2608" s="5"/>
    </row>
    <row r="2609" spans="21:29" ht="19.5" customHeight="1">
      <c r="U2609" s="5"/>
      <c r="V2609" s="5"/>
      <c r="W2609" s="5"/>
      <c r="X2609" s="5"/>
      <c r="Y2609" s="5"/>
      <c r="Z2609" s="5"/>
      <c r="AA2609" s="5"/>
      <c r="AB2609" s="5"/>
      <c r="AC2609" s="5"/>
    </row>
    <row r="2610" spans="21:29" ht="19.5" customHeight="1">
      <c r="U2610" s="5"/>
      <c r="V2610" s="5"/>
      <c r="W2610" s="5"/>
      <c r="X2610" s="5"/>
      <c r="Y2610" s="5"/>
      <c r="Z2610" s="5"/>
      <c r="AA2610" s="5"/>
      <c r="AB2610" s="5"/>
      <c r="AC2610" s="5"/>
    </row>
    <row r="2611" spans="21:34" ht="42" customHeight="1"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</row>
    <row r="2612" spans="21:34" ht="30" customHeight="1"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</row>
    <row r="2613" spans="30:34" ht="30" customHeight="1">
      <c r="AD2613" s="5"/>
      <c r="AE2613" s="5"/>
      <c r="AF2613" s="5"/>
      <c r="AG2613" s="5"/>
      <c r="AH2613" s="5"/>
    </row>
    <row r="2614" spans="21:34" ht="19.5" customHeight="1"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</row>
    <row r="2615" spans="21:34" ht="19.5" customHeight="1"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</row>
    <row r="2616" spans="21:34" ht="19.5" customHeight="1"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</row>
    <row r="2617" spans="21:34" ht="19.5" customHeight="1"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</row>
    <row r="2618" spans="21:34" ht="19.5" customHeight="1"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</row>
    <row r="2619" spans="30:34" ht="19.5" customHeight="1">
      <c r="AD2619" s="5"/>
      <c r="AE2619" s="5"/>
      <c r="AF2619" s="5"/>
      <c r="AG2619" s="5"/>
      <c r="AH2619" s="5"/>
    </row>
    <row r="2620" spans="30:34" ht="19.5" customHeight="1">
      <c r="AD2620" s="5"/>
      <c r="AE2620" s="5"/>
      <c r="AF2620" s="5"/>
      <c r="AG2620" s="5"/>
      <c r="AH2620" s="5"/>
    </row>
    <row r="2621" spans="29:34" ht="19.5" customHeight="1">
      <c r="AC2621" s="139"/>
      <c r="AD2621" s="5"/>
      <c r="AE2621" s="5"/>
      <c r="AF2621" s="5"/>
      <c r="AG2621" s="5"/>
      <c r="AH2621" s="5"/>
    </row>
    <row r="2622" spans="30:34" ht="19.5" customHeight="1">
      <c r="AD2622" s="5"/>
      <c r="AE2622" s="5"/>
      <c r="AF2622" s="5"/>
      <c r="AG2622" s="5"/>
      <c r="AH2622" s="5"/>
    </row>
    <row r="2623" spans="30:34" ht="19.5" customHeight="1">
      <c r="AD2623" s="5"/>
      <c r="AE2623" s="5"/>
      <c r="AF2623" s="5"/>
      <c r="AG2623" s="5"/>
      <c r="AH2623" s="5"/>
    </row>
    <row r="2624" spans="30:34" ht="19.5" customHeight="1">
      <c r="AD2624" s="5"/>
      <c r="AE2624" s="5"/>
      <c r="AF2624" s="5"/>
      <c r="AG2624" s="5"/>
      <c r="AH2624" s="5"/>
    </row>
    <row r="2625" spans="30:34" ht="19.5" customHeight="1">
      <c r="AD2625" s="5"/>
      <c r="AE2625" s="5"/>
      <c r="AF2625" s="5"/>
      <c r="AG2625" s="5"/>
      <c r="AH2625" s="5"/>
    </row>
    <row r="2626" ht="19.5" customHeight="1"/>
    <row r="2627" spans="30:34" ht="19.5" customHeight="1">
      <c r="AD2627" s="5"/>
      <c r="AE2627" s="5"/>
      <c r="AF2627" s="5"/>
      <c r="AG2627" s="5"/>
      <c r="AH2627" s="5"/>
    </row>
    <row r="2628" spans="30:34" ht="19.5" customHeight="1">
      <c r="AD2628" s="5"/>
      <c r="AE2628" s="5"/>
      <c r="AF2628" s="5"/>
      <c r="AG2628" s="5"/>
      <c r="AH2628" s="5"/>
    </row>
    <row r="2629" spans="30:34" ht="19.5" customHeight="1">
      <c r="AD2629" s="5"/>
      <c r="AE2629" s="5"/>
      <c r="AF2629" s="5"/>
      <c r="AG2629" s="5"/>
      <c r="AH2629" s="5"/>
    </row>
    <row r="2630" spans="30:34" ht="19.5" customHeight="1">
      <c r="AD2630" s="5"/>
      <c r="AE2630" s="5"/>
      <c r="AF2630" s="5"/>
      <c r="AG2630" s="5"/>
      <c r="AH2630" s="5"/>
    </row>
    <row r="2631" spans="30:34" ht="19.5" customHeight="1">
      <c r="AD2631" s="5"/>
      <c r="AE2631" s="5"/>
      <c r="AF2631" s="5"/>
      <c r="AG2631" s="5"/>
      <c r="AH2631" s="5"/>
    </row>
    <row r="2632" ht="19.5" customHeight="1"/>
    <row r="2633" ht="19.5" customHeight="1"/>
    <row r="2634" spans="30:34" ht="19.5" customHeight="1">
      <c r="AD2634" s="139"/>
      <c r="AE2634" s="139"/>
      <c r="AF2634" s="139"/>
      <c r="AG2634" s="139"/>
      <c r="AH2634" s="139"/>
    </row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30" customHeight="1"/>
    <row r="2643" ht="19.5" customHeight="1"/>
    <row r="2644" ht="19.5" customHeight="1"/>
    <row r="2645" ht="19.5" customHeight="1"/>
    <row r="2646" ht="19.5" customHeight="1"/>
    <row r="2647" ht="30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30" customHeight="1"/>
    <row r="2655" ht="19.5" customHeight="1"/>
    <row r="2656" ht="19.5" customHeight="1"/>
    <row r="2657" ht="19.5" customHeight="1"/>
    <row r="2658" ht="19.5" customHeight="1"/>
    <row r="2659" ht="19.5" customHeight="1"/>
    <row r="2660" ht="30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42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42" customHeight="1"/>
    <row r="2683" ht="19.5" customHeight="1"/>
    <row r="2684" ht="30" customHeight="1"/>
    <row r="2685" ht="19.5" customHeight="1"/>
    <row r="2686" ht="19.5" customHeight="1"/>
    <row r="2687" ht="19.5" customHeight="1"/>
    <row r="2688" ht="30" customHeight="1"/>
    <row r="2689" ht="19.5" customHeight="1"/>
    <row r="2690" ht="19.5" customHeight="1"/>
    <row r="2691" ht="24.7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30.75" customHeight="1"/>
    <row r="2702" ht="30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spans="1:34" s="41" customFormat="1" ht="19.5" customHeight="1">
      <c r="A2749" s="59"/>
      <c r="B2749" s="59"/>
      <c r="C2749" s="75"/>
      <c r="D2749" s="239"/>
      <c r="E2749" s="175"/>
      <c r="F2749" s="175"/>
      <c r="G2749" s="175"/>
      <c r="H2749" s="192"/>
      <c r="I2749" s="174"/>
      <c r="J2749" s="174"/>
      <c r="K2749" s="174"/>
      <c r="L2749" s="174"/>
      <c r="M2749" s="174"/>
      <c r="N2749" s="174"/>
      <c r="O2749" s="174"/>
      <c r="P2749" s="174"/>
      <c r="Q2749" s="108"/>
      <c r="R2749" s="82"/>
      <c r="S2749" s="82"/>
      <c r="T2749" s="82"/>
      <c r="U2749" s="82"/>
      <c r="V2749" s="82"/>
      <c r="W2749" s="82"/>
      <c r="X2749" s="82"/>
      <c r="Y2749" s="82"/>
      <c r="Z2749" s="82"/>
      <c r="AA2749" s="82"/>
      <c r="AB2749" s="82"/>
      <c r="AC2749" s="82"/>
      <c r="AD2749" s="82"/>
      <c r="AE2749" s="82"/>
      <c r="AF2749" s="82"/>
      <c r="AG2749" s="82"/>
      <c r="AH2749" s="82"/>
    </row>
    <row r="2750" ht="30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30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42" customHeight="1"/>
    <row r="2785" ht="30" customHeight="1"/>
    <row r="2786" ht="30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30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30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30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spans="1:34" s="41" customFormat="1" ht="19.5" customHeight="1">
      <c r="A2854" s="59"/>
      <c r="B2854" s="59"/>
      <c r="C2854" s="75"/>
      <c r="D2854" s="239"/>
      <c r="E2854" s="175"/>
      <c r="F2854" s="175"/>
      <c r="G2854" s="175"/>
      <c r="H2854" s="192"/>
      <c r="I2854" s="174"/>
      <c r="J2854" s="174"/>
      <c r="K2854" s="174"/>
      <c r="L2854" s="174"/>
      <c r="M2854" s="174"/>
      <c r="N2854" s="174"/>
      <c r="O2854" s="174"/>
      <c r="P2854" s="174"/>
      <c r="Q2854" s="108"/>
      <c r="R2854" s="82"/>
      <c r="S2854" s="82"/>
      <c r="T2854" s="82"/>
      <c r="U2854" s="82"/>
      <c r="V2854" s="82"/>
      <c r="W2854" s="82"/>
      <c r="X2854" s="82"/>
      <c r="Y2854" s="82"/>
      <c r="Z2854" s="82"/>
      <c r="AA2854" s="82"/>
      <c r="AB2854" s="82"/>
      <c r="AC2854" s="82"/>
      <c r="AD2854" s="82"/>
      <c r="AE2854" s="82"/>
      <c r="AF2854" s="82"/>
      <c r="AG2854" s="82"/>
      <c r="AH2854" s="82"/>
    </row>
    <row r="2855" ht="19.5" customHeight="1"/>
    <row r="2856" ht="19.5" customHeight="1"/>
    <row r="2857" ht="19.5" customHeight="1"/>
    <row r="2858" ht="19.5" customHeight="1"/>
    <row r="2859" ht="19.5" customHeight="1"/>
    <row r="2860" spans="1:34" s="5" customFormat="1" ht="19.5" customHeight="1">
      <c r="A2860" s="59"/>
      <c r="B2860" s="59"/>
      <c r="C2860" s="75"/>
      <c r="D2860" s="239"/>
      <c r="E2860" s="175"/>
      <c r="F2860" s="175"/>
      <c r="G2860" s="175"/>
      <c r="H2860" s="192"/>
      <c r="I2860" s="174"/>
      <c r="J2860" s="174"/>
      <c r="K2860" s="174"/>
      <c r="L2860" s="174"/>
      <c r="M2860" s="174"/>
      <c r="N2860" s="174"/>
      <c r="O2860" s="174"/>
      <c r="P2860" s="174"/>
      <c r="Q2860" s="108"/>
      <c r="R2860" s="82"/>
      <c r="S2860" s="82"/>
      <c r="T2860" s="82"/>
      <c r="U2860" s="82"/>
      <c r="V2860" s="82"/>
      <c r="W2860" s="82"/>
      <c r="X2860" s="82"/>
      <c r="Y2860" s="82"/>
      <c r="Z2860" s="82"/>
      <c r="AA2860" s="82"/>
      <c r="AB2860" s="82"/>
      <c r="AC2860" s="82"/>
      <c r="AD2860" s="82"/>
      <c r="AE2860" s="82"/>
      <c r="AF2860" s="82"/>
      <c r="AG2860" s="82"/>
      <c r="AH2860" s="82"/>
    </row>
    <row r="2861" spans="1:34" s="5" customFormat="1" ht="19.5" customHeight="1">
      <c r="A2861" s="59"/>
      <c r="B2861" s="59"/>
      <c r="C2861" s="75"/>
      <c r="D2861" s="239"/>
      <c r="E2861" s="175"/>
      <c r="F2861" s="175"/>
      <c r="G2861" s="175"/>
      <c r="H2861" s="192"/>
      <c r="I2861" s="174"/>
      <c r="J2861" s="174"/>
      <c r="K2861" s="174"/>
      <c r="L2861" s="174"/>
      <c r="M2861" s="174"/>
      <c r="N2861" s="174"/>
      <c r="O2861" s="174"/>
      <c r="P2861" s="174"/>
      <c r="Q2861" s="108"/>
      <c r="R2861" s="82"/>
      <c r="S2861" s="82"/>
      <c r="T2861" s="82"/>
      <c r="U2861" s="82"/>
      <c r="V2861" s="82"/>
      <c r="W2861" s="82"/>
      <c r="X2861" s="82"/>
      <c r="Y2861" s="82"/>
      <c r="Z2861" s="82"/>
      <c r="AA2861" s="82"/>
      <c r="AB2861" s="82"/>
      <c r="AC2861" s="82"/>
      <c r="AD2861" s="82"/>
      <c r="AE2861" s="82"/>
      <c r="AF2861" s="82"/>
      <c r="AG2861" s="82"/>
      <c r="AH2861" s="82"/>
    </row>
    <row r="2862" spans="1:34" s="5" customFormat="1" ht="19.5" customHeight="1">
      <c r="A2862" s="59"/>
      <c r="B2862" s="59"/>
      <c r="C2862" s="75"/>
      <c r="D2862" s="239"/>
      <c r="E2862" s="175"/>
      <c r="F2862" s="175"/>
      <c r="G2862" s="175"/>
      <c r="H2862" s="192"/>
      <c r="I2862" s="174"/>
      <c r="J2862" s="174"/>
      <c r="K2862" s="174"/>
      <c r="L2862" s="174"/>
      <c r="M2862" s="174"/>
      <c r="N2862" s="174"/>
      <c r="O2862" s="174"/>
      <c r="P2862" s="174"/>
      <c r="Q2862" s="108"/>
      <c r="R2862" s="82"/>
      <c r="S2862" s="82"/>
      <c r="T2862" s="82"/>
      <c r="U2862" s="82"/>
      <c r="V2862" s="82"/>
      <c r="W2862" s="82"/>
      <c r="X2862" s="82"/>
      <c r="Y2862" s="82"/>
      <c r="Z2862" s="82"/>
      <c r="AA2862" s="82"/>
      <c r="AB2862" s="82"/>
      <c r="AC2862" s="82"/>
      <c r="AD2862" s="82"/>
      <c r="AE2862" s="82"/>
      <c r="AF2862" s="82"/>
      <c r="AG2862" s="82"/>
      <c r="AH2862" s="82"/>
    </row>
    <row r="2863" spans="1:34" s="5" customFormat="1" ht="19.5" customHeight="1">
      <c r="A2863" s="59"/>
      <c r="B2863" s="59"/>
      <c r="C2863" s="75"/>
      <c r="D2863" s="239"/>
      <c r="E2863" s="175"/>
      <c r="F2863" s="175"/>
      <c r="G2863" s="175"/>
      <c r="H2863" s="192"/>
      <c r="I2863" s="174"/>
      <c r="J2863" s="174"/>
      <c r="K2863" s="174"/>
      <c r="L2863" s="174"/>
      <c r="M2863" s="174"/>
      <c r="N2863" s="174"/>
      <c r="O2863" s="174"/>
      <c r="P2863" s="174"/>
      <c r="Q2863" s="108"/>
      <c r="R2863" s="82"/>
      <c r="S2863" s="82"/>
      <c r="T2863" s="82"/>
      <c r="U2863" s="82"/>
      <c r="V2863" s="82"/>
      <c r="W2863" s="82"/>
      <c r="X2863" s="82"/>
      <c r="Y2863" s="82"/>
      <c r="Z2863" s="82"/>
      <c r="AA2863" s="82"/>
      <c r="AB2863" s="82"/>
      <c r="AC2863" s="82"/>
      <c r="AD2863" s="82"/>
      <c r="AE2863" s="82"/>
      <c r="AF2863" s="82"/>
      <c r="AG2863" s="82"/>
      <c r="AH2863" s="82"/>
    </row>
    <row r="2864" spans="1:34" s="5" customFormat="1" ht="19.5" customHeight="1">
      <c r="A2864" s="59"/>
      <c r="B2864" s="59"/>
      <c r="C2864" s="75"/>
      <c r="D2864" s="239"/>
      <c r="E2864" s="175"/>
      <c r="F2864" s="175"/>
      <c r="G2864" s="175"/>
      <c r="H2864" s="192"/>
      <c r="I2864" s="174"/>
      <c r="J2864" s="174"/>
      <c r="K2864" s="174"/>
      <c r="L2864" s="174"/>
      <c r="M2864" s="174"/>
      <c r="N2864" s="174"/>
      <c r="O2864" s="174"/>
      <c r="P2864" s="174"/>
      <c r="Q2864" s="108"/>
      <c r="R2864" s="82"/>
      <c r="S2864" s="82"/>
      <c r="T2864" s="82"/>
      <c r="U2864" s="82"/>
      <c r="V2864" s="82"/>
      <c r="W2864" s="82"/>
      <c r="X2864" s="82"/>
      <c r="Y2864" s="82"/>
      <c r="Z2864" s="82"/>
      <c r="AA2864" s="82"/>
      <c r="AB2864" s="82"/>
      <c r="AC2864" s="82"/>
      <c r="AD2864" s="82"/>
      <c r="AE2864" s="82"/>
      <c r="AF2864" s="82"/>
      <c r="AG2864" s="82"/>
      <c r="AH2864" s="82"/>
    </row>
    <row r="2865" spans="1:34" s="5" customFormat="1" ht="19.5" customHeight="1">
      <c r="A2865" s="59"/>
      <c r="B2865" s="59"/>
      <c r="C2865" s="75"/>
      <c r="D2865" s="239"/>
      <c r="E2865" s="175"/>
      <c r="F2865" s="175"/>
      <c r="G2865" s="175"/>
      <c r="H2865" s="192"/>
      <c r="I2865" s="174"/>
      <c r="J2865" s="174"/>
      <c r="K2865" s="174"/>
      <c r="L2865" s="174"/>
      <c r="M2865" s="174"/>
      <c r="N2865" s="174"/>
      <c r="O2865" s="174"/>
      <c r="P2865" s="174"/>
      <c r="Q2865" s="108"/>
      <c r="R2865" s="82"/>
      <c r="S2865" s="82"/>
      <c r="T2865" s="82"/>
      <c r="U2865" s="82"/>
      <c r="V2865" s="82"/>
      <c r="W2865" s="82"/>
      <c r="X2865" s="82"/>
      <c r="Y2865" s="82"/>
      <c r="Z2865" s="82"/>
      <c r="AA2865" s="82"/>
      <c r="AB2865" s="82"/>
      <c r="AC2865" s="82"/>
      <c r="AD2865" s="82"/>
      <c r="AE2865" s="82"/>
      <c r="AF2865" s="82"/>
      <c r="AG2865" s="82"/>
      <c r="AH2865" s="82"/>
    </row>
    <row r="2866" spans="1:34" s="5" customFormat="1" ht="30" customHeight="1">
      <c r="A2866" s="59"/>
      <c r="B2866" s="59"/>
      <c r="C2866" s="75"/>
      <c r="D2866" s="239"/>
      <c r="E2866" s="175"/>
      <c r="F2866" s="175"/>
      <c r="G2866" s="175"/>
      <c r="H2866" s="192"/>
      <c r="I2866" s="174"/>
      <c r="J2866" s="174"/>
      <c r="K2866" s="174"/>
      <c r="L2866" s="174"/>
      <c r="M2866" s="174"/>
      <c r="N2866" s="174"/>
      <c r="O2866" s="174"/>
      <c r="P2866" s="174"/>
      <c r="Q2866" s="108"/>
      <c r="R2866" s="82"/>
      <c r="S2866" s="82"/>
      <c r="T2866" s="82"/>
      <c r="U2866" s="82"/>
      <c r="V2866" s="82"/>
      <c r="W2866" s="82"/>
      <c r="X2866" s="82"/>
      <c r="Y2866" s="82"/>
      <c r="Z2866" s="82"/>
      <c r="AA2866" s="82"/>
      <c r="AB2866" s="82"/>
      <c r="AC2866" s="82"/>
      <c r="AD2866" s="82"/>
      <c r="AE2866" s="82"/>
      <c r="AF2866" s="82"/>
      <c r="AG2866" s="82"/>
      <c r="AH2866" s="82"/>
    </row>
    <row r="2867" spans="1:34" s="5" customFormat="1" ht="19.5" customHeight="1">
      <c r="A2867" s="59"/>
      <c r="B2867" s="59"/>
      <c r="C2867" s="75"/>
      <c r="D2867" s="239"/>
      <c r="E2867" s="175"/>
      <c r="F2867" s="175"/>
      <c r="G2867" s="175"/>
      <c r="H2867" s="192"/>
      <c r="I2867" s="174"/>
      <c r="J2867" s="174"/>
      <c r="K2867" s="174"/>
      <c r="L2867" s="174"/>
      <c r="M2867" s="174"/>
      <c r="N2867" s="174"/>
      <c r="O2867" s="174"/>
      <c r="P2867" s="174"/>
      <c r="Q2867" s="108"/>
      <c r="R2867" s="82"/>
      <c r="S2867" s="82"/>
      <c r="T2867" s="82"/>
      <c r="U2867" s="82"/>
      <c r="V2867" s="82"/>
      <c r="W2867" s="82"/>
      <c r="X2867" s="82"/>
      <c r="Y2867" s="82"/>
      <c r="Z2867" s="82"/>
      <c r="AA2867" s="82"/>
      <c r="AB2867" s="82"/>
      <c r="AC2867" s="82"/>
      <c r="AD2867" s="82"/>
      <c r="AE2867" s="82"/>
      <c r="AF2867" s="82"/>
      <c r="AG2867" s="82"/>
      <c r="AH2867" s="82"/>
    </row>
    <row r="2868" spans="1:34" s="5" customFormat="1" ht="19.5" customHeight="1">
      <c r="A2868" s="59"/>
      <c r="B2868" s="59"/>
      <c r="C2868" s="75"/>
      <c r="D2868" s="239"/>
      <c r="E2868" s="175"/>
      <c r="F2868" s="175"/>
      <c r="G2868" s="175"/>
      <c r="H2868" s="192"/>
      <c r="I2868" s="174"/>
      <c r="J2868" s="174"/>
      <c r="K2868" s="174"/>
      <c r="L2868" s="174"/>
      <c r="M2868" s="174"/>
      <c r="N2868" s="174"/>
      <c r="O2868" s="174"/>
      <c r="P2868" s="174"/>
      <c r="Q2868" s="108"/>
      <c r="R2868" s="82"/>
      <c r="S2868" s="82"/>
      <c r="T2868" s="82"/>
      <c r="U2868" s="82"/>
      <c r="V2868" s="82"/>
      <c r="W2868" s="82"/>
      <c r="X2868" s="82"/>
      <c r="Y2868" s="82"/>
      <c r="Z2868" s="82"/>
      <c r="AA2868" s="82"/>
      <c r="AB2868" s="82"/>
      <c r="AC2868" s="82"/>
      <c r="AD2868" s="82"/>
      <c r="AE2868" s="82"/>
      <c r="AF2868" s="82"/>
      <c r="AG2868" s="82"/>
      <c r="AH2868" s="82"/>
    </row>
    <row r="2869" spans="1:34" s="5" customFormat="1" ht="19.5" customHeight="1">
      <c r="A2869" s="59"/>
      <c r="B2869" s="59"/>
      <c r="C2869" s="75"/>
      <c r="D2869" s="239"/>
      <c r="E2869" s="175"/>
      <c r="F2869" s="175"/>
      <c r="G2869" s="175"/>
      <c r="H2869" s="192"/>
      <c r="I2869" s="174"/>
      <c r="J2869" s="174"/>
      <c r="K2869" s="174"/>
      <c r="L2869" s="174"/>
      <c r="M2869" s="174"/>
      <c r="N2869" s="174"/>
      <c r="O2869" s="174"/>
      <c r="P2869" s="174"/>
      <c r="Q2869" s="108"/>
      <c r="R2869" s="82"/>
      <c r="S2869" s="82"/>
      <c r="T2869" s="82"/>
      <c r="U2869" s="82"/>
      <c r="V2869" s="82"/>
      <c r="W2869" s="82"/>
      <c r="X2869" s="82"/>
      <c r="Y2869" s="82"/>
      <c r="Z2869" s="82"/>
      <c r="AA2869" s="82"/>
      <c r="AB2869" s="82"/>
      <c r="AC2869" s="82"/>
      <c r="AD2869" s="82"/>
      <c r="AE2869" s="82"/>
      <c r="AF2869" s="82"/>
      <c r="AG2869" s="82"/>
      <c r="AH2869" s="82"/>
    </row>
    <row r="2870" spans="1:34" s="5" customFormat="1" ht="19.5" customHeight="1">
      <c r="A2870" s="59"/>
      <c r="B2870" s="59"/>
      <c r="C2870" s="75"/>
      <c r="D2870" s="239"/>
      <c r="E2870" s="175"/>
      <c r="F2870" s="175"/>
      <c r="G2870" s="175"/>
      <c r="H2870" s="192"/>
      <c r="I2870" s="174"/>
      <c r="J2870" s="174"/>
      <c r="K2870" s="174"/>
      <c r="L2870" s="174"/>
      <c r="M2870" s="174"/>
      <c r="N2870" s="174"/>
      <c r="O2870" s="174"/>
      <c r="P2870" s="174"/>
      <c r="Q2870" s="108"/>
      <c r="R2870" s="82"/>
      <c r="S2870" s="82"/>
      <c r="T2870" s="82"/>
      <c r="U2870" s="82"/>
      <c r="V2870" s="82"/>
      <c r="W2870" s="82"/>
      <c r="X2870" s="82"/>
      <c r="Y2870" s="82"/>
      <c r="Z2870" s="82"/>
      <c r="AA2870" s="82"/>
      <c r="AB2870" s="82"/>
      <c r="AC2870" s="82"/>
      <c r="AD2870" s="82"/>
      <c r="AE2870" s="82"/>
      <c r="AF2870" s="82"/>
      <c r="AG2870" s="82"/>
      <c r="AH2870" s="82"/>
    </row>
    <row r="2871" spans="1:34" s="5" customFormat="1" ht="18" customHeight="1">
      <c r="A2871" s="59"/>
      <c r="B2871" s="59"/>
      <c r="C2871" s="75"/>
      <c r="D2871" s="239"/>
      <c r="E2871" s="175"/>
      <c r="F2871" s="175"/>
      <c r="G2871" s="175"/>
      <c r="H2871" s="192"/>
      <c r="I2871" s="174"/>
      <c r="J2871" s="174"/>
      <c r="K2871" s="174"/>
      <c r="L2871" s="174"/>
      <c r="M2871" s="174"/>
      <c r="N2871" s="174"/>
      <c r="O2871" s="174"/>
      <c r="P2871" s="174"/>
      <c r="Q2871" s="108"/>
      <c r="R2871" s="82"/>
      <c r="S2871" s="82"/>
      <c r="T2871" s="82"/>
      <c r="U2871" s="82"/>
      <c r="V2871" s="82"/>
      <c r="W2871" s="82"/>
      <c r="X2871" s="82"/>
      <c r="Y2871" s="82"/>
      <c r="Z2871" s="82"/>
      <c r="AA2871" s="82"/>
      <c r="AB2871" s="82"/>
      <c r="AC2871" s="82"/>
      <c r="AD2871" s="82"/>
      <c r="AE2871" s="82"/>
      <c r="AF2871" s="82"/>
      <c r="AG2871" s="82"/>
      <c r="AH2871" s="82"/>
    </row>
    <row r="2872" spans="1:34" s="5" customFormat="1" ht="18" customHeight="1">
      <c r="A2872" s="59"/>
      <c r="B2872" s="59"/>
      <c r="C2872" s="75"/>
      <c r="D2872" s="239"/>
      <c r="E2872" s="175"/>
      <c r="F2872" s="175"/>
      <c r="G2872" s="175"/>
      <c r="H2872" s="192"/>
      <c r="I2872" s="174"/>
      <c r="J2872" s="174"/>
      <c r="K2872" s="174"/>
      <c r="L2872" s="174"/>
      <c r="M2872" s="174"/>
      <c r="N2872" s="174"/>
      <c r="O2872" s="174"/>
      <c r="P2872" s="174"/>
      <c r="Q2872" s="108"/>
      <c r="R2872" s="82"/>
      <c r="S2872" s="82"/>
      <c r="T2872" s="82"/>
      <c r="U2872" s="82"/>
      <c r="V2872" s="82"/>
      <c r="W2872" s="82"/>
      <c r="X2872" s="82"/>
      <c r="Y2872" s="82"/>
      <c r="Z2872" s="82"/>
      <c r="AA2872" s="82"/>
      <c r="AB2872" s="82"/>
      <c r="AC2872" s="82"/>
      <c r="AD2872" s="82"/>
      <c r="AE2872" s="82"/>
      <c r="AF2872" s="82"/>
      <c r="AG2872" s="82"/>
      <c r="AH2872" s="82"/>
    </row>
    <row r="2873" spans="1:34" s="5" customFormat="1" ht="18" customHeight="1">
      <c r="A2873" s="59"/>
      <c r="B2873" s="59"/>
      <c r="C2873" s="75"/>
      <c r="D2873" s="239"/>
      <c r="E2873" s="175"/>
      <c r="F2873" s="175"/>
      <c r="G2873" s="175"/>
      <c r="H2873" s="192"/>
      <c r="I2873" s="174"/>
      <c r="J2873" s="174"/>
      <c r="K2873" s="174"/>
      <c r="L2873" s="174"/>
      <c r="M2873" s="174"/>
      <c r="N2873" s="174"/>
      <c r="O2873" s="174"/>
      <c r="P2873" s="174"/>
      <c r="Q2873" s="108"/>
      <c r="R2873" s="82"/>
      <c r="S2873" s="82"/>
      <c r="T2873" s="82"/>
      <c r="U2873" s="82"/>
      <c r="V2873" s="82"/>
      <c r="W2873" s="82"/>
      <c r="X2873" s="82"/>
      <c r="Y2873" s="82"/>
      <c r="Z2873" s="82"/>
      <c r="AA2873" s="82"/>
      <c r="AB2873" s="82"/>
      <c r="AC2873" s="82"/>
      <c r="AD2873" s="82"/>
      <c r="AE2873" s="82"/>
      <c r="AF2873" s="82"/>
      <c r="AG2873" s="82"/>
      <c r="AH2873" s="82"/>
    </row>
    <row r="2874" spans="1:34" s="5" customFormat="1" ht="18" customHeight="1">
      <c r="A2874" s="59"/>
      <c r="B2874" s="59"/>
      <c r="C2874" s="75"/>
      <c r="D2874" s="239"/>
      <c r="E2874" s="175"/>
      <c r="F2874" s="175"/>
      <c r="G2874" s="175"/>
      <c r="H2874" s="192"/>
      <c r="I2874" s="174"/>
      <c r="J2874" s="174"/>
      <c r="K2874" s="174"/>
      <c r="L2874" s="174"/>
      <c r="M2874" s="174"/>
      <c r="N2874" s="174"/>
      <c r="O2874" s="174"/>
      <c r="P2874" s="174"/>
      <c r="Q2874" s="108"/>
      <c r="R2874" s="82"/>
      <c r="S2874" s="82"/>
      <c r="T2874" s="82"/>
      <c r="U2874" s="82"/>
      <c r="V2874" s="82"/>
      <c r="W2874" s="82"/>
      <c r="X2874" s="82"/>
      <c r="Y2874" s="82"/>
      <c r="Z2874" s="82"/>
      <c r="AA2874" s="82"/>
      <c r="AB2874" s="82"/>
      <c r="AC2874" s="82"/>
      <c r="AD2874" s="82"/>
      <c r="AE2874" s="82"/>
      <c r="AF2874" s="82"/>
      <c r="AG2874" s="82"/>
      <c r="AH2874" s="82"/>
    </row>
    <row r="2875" spans="1:34" s="5" customFormat="1" ht="18" customHeight="1">
      <c r="A2875" s="59"/>
      <c r="B2875" s="59"/>
      <c r="C2875" s="75"/>
      <c r="D2875" s="239"/>
      <c r="E2875" s="175"/>
      <c r="F2875" s="175"/>
      <c r="G2875" s="175"/>
      <c r="H2875" s="192"/>
      <c r="I2875" s="174"/>
      <c r="J2875" s="174"/>
      <c r="K2875" s="174"/>
      <c r="L2875" s="174"/>
      <c r="M2875" s="174"/>
      <c r="N2875" s="174"/>
      <c r="O2875" s="174"/>
      <c r="P2875" s="174"/>
      <c r="Q2875" s="108"/>
      <c r="R2875" s="82"/>
      <c r="S2875" s="82"/>
      <c r="T2875" s="82"/>
      <c r="U2875" s="82"/>
      <c r="V2875" s="82"/>
      <c r="W2875" s="82"/>
      <c r="X2875" s="82"/>
      <c r="Y2875" s="82"/>
      <c r="Z2875" s="82"/>
      <c r="AA2875" s="82"/>
      <c r="AB2875" s="82"/>
      <c r="AC2875" s="82"/>
      <c r="AD2875" s="82"/>
      <c r="AE2875" s="82"/>
      <c r="AF2875" s="82"/>
      <c r="AG2875" s="82"/>
      <c r="AH2875" s="82"/>
    </row>
    <row r="2876" spans="1:34" s="5" customFormat="1" ht="18" customHeight="1">
      <c r="A2876" s="59"/>
      <c r="B2876" s="59"/>
      <c r="C2876" s="75"/>
      <c r="D2876" s="239"/>
      <c r="E2876" s="175"/>
      <c r="F2876" s="175"/>
      <c r="G2876" s="175"/>
      <c r="H2876" s="192"/>
      <c r="I2876" s="174"/>
      <c r="J2876" s="174"/>
      <c r="K2876" s="174"/>
      <c r="L2876" s="174"/>
      <c r="M2876" s="174"/>
      <c r="N2876" s="174"/>
      <c r="O2876" s="174"/>
      <c r="P2876" s="174"/>
      <c r="Q2876" s="108"/>
      <c r="R2876" s="82"/>
      <c r="S2876" s="82"/>
      <c r="T2876" s="82"/>
      <c r="U2876" s="82"/>
      <c r="V2876" s="82"/>
      <c r="W2876" s="82"/>
      <c r="X2876" s="82"/>
      <c r="Y2876" s="82"/>
      <c r="Z2876" s="82"/>
      <c r="AA2876" s="82"/>
      <c r="AB2876" s="82"/>
      <c r="AC2876" s="82"/>
      <c r="AD2876" s="82"/>
      <c r="AE2876" s="82"/>
      <c r="AF2876" s="82"/>
      <c r="AG2876" s="82"/>
      <c r="AH2876" s="82"/>
    </row>
    <row r="2877" spans="1:34" s="5" customFormat="1" ht="18" customHeight="1">
      <c r="A2877" s="59"/>
      <c r="B2877" s="59"/>
      <c r="C2877" s="75"/>
      <c r="D2877" s="239"/>
      <c r="E2877" s="175"/>
      <c r="F2877" s="175"/>
      <c r="G2877" s="175"/>
      <c r="H2877" s="192"/>
      <c r="I2877" s="174"/>
      <c r="J2877" s="174"/>
      <c r="K2877" s="174"/>
      <c r="L2877" s="174"/>
      <c r="M2877" s="174"/>
      <c r="N2877" s="174"/>
      <c r="O2877" s="174"/>
      <c r="P2877" s="174"/>
      <c r="Q2877" s="108"/>
      <c r="R2877" s="82"/>
      <c r="S2877" s="82"/>
      <c r="T2877" s="82"/>
      <c r="U2877" s="82"/>
      <c r="V2877" s="82"/>
      <c r="W2877" s="82"/>
      <c r="X2877" s="82"/>
      <c r="Y2877" s="82"/>
      <c r="Z2877" s="82"/>
      <c r="AA2877" s="82"/>
      <c r="AB2877" s="82"/>
      <c r="AC2877" s="82"/>
      <c r="AD2877" s="82"/>
      <c r="AE2877" s="82"/>
      <c r="AF2877" s="82"/>
      <c r="AG2877" s="82"/>
      <c r="AH2877" s="82"/>
    </row>
    <row r="2878" spans="1:34" s="5" customFormat="1" ht="18" customHeight="1">
      <c r="A2878" s="59"/>
      <c r="B2878" s="59"/>
      <c r="C2878" s="75"/>
      <c r="D2878" s="239"/>
      <c r="E2878" s="175"/>
      <c r="F2878" s="175"/>
      <c r="G2878" s="175"/>
      <c r="H2878" s="192"/>
      <c r="I2878" s="174"/>
      <c r="J2878" s="174"/>
      <c r="K2878" s="174"/>
      <c r="L2878" s="174"/>
      <c r="M2878" s="174"/>
      <c r="N2878" s="174"/>
      <c r="O2878" s="174"/>
      <c r="P2878" s="174"/>
      <c r="Q2878" s="108"/>
      <c r="R2878" s="82"/>
      <c r="S2878" s="82"/>
      <c r="T2878" s="82"/>
      <c r="U2878" s="82"/>
      <c r="V2878" s="82"/>
      <c r="W2878" s="82"/>
      <c r="X2878" s="82"/>
      <c r="Y2878" s="82"/>
      <c r="Z2878" s="82"/>
      <c r="AA2878" s="82"/>
      <c r="AB2878" s="82"/>
      <c r="AC2878" s="82"/>
      <c r="AD2878" s="82"/>
      <c r="AE2878" s="82"/>
      <c r="AF2878" s="82"/>
      <c r="AG2878" s="82"/>
      <c r="AH2878" s="82"/>
    </row>
    <row r="2879" spans="1:34" s="5" customFormat="1" ht="18" customHeight="1">
      <c r="A2879" s="59"/>
      <c r="B2879" s="59"/>
      <c r="C2879" s="75"/>
      <c r="D2879" s="239"/>
      <c r="E2879" s="175"/>
      <c r="F2879" s="175"/>
      <c r="G2879" s="175"/>
      <c r="H2879" s="192"/>
      <c r="I2879" s="174"/>
      <c r="J2879" s="174"/>
      <c r="K2879" s="174"/>
      <c r="L2879" s="174"/>
      <c r="M2879" s="174"/>
      <c r="N2879" s="174"/>
      <c r="O2879" s="174"/>
      <c r="P2879" s="174"/>
      <c r="Q2879" s="108"/>
      <c r="R2879" s="82"/>
      <c r="S2879" s="82"/>
      <c r="T2879" s="82"/>
      <c r="U2879" s="82"/>
      <c r="V2879" s="82"/>
      <c r="W2879" s="82"/>
      <c r="X2879" s="82"/>
      <c r="Y2879" s="82"/>
      <c r="Z2879" s="82"/>
      <c r="AA2879" s="82"/>
      <c r="AB2879" s="82"/>
      <c r="AC2879" s="82"/>
      <c r="AD2879" s="82"/>
      <c r="AE2879" s="82"/>
      <c r="AF2879" s="82"/>
      <c r="AG2879" s="82"/>
      <c r="AH2879" s="82"/>
    </row>
    <row r="2880" spans="1:34" s="5" customFormat="1" ht="18" customHeight="1">
      <c r="A2880" s="59"/>
      <c r="B2880" s="59"/>
      <c r="C2880" s="75"/>
      <c r="D2880" s="239"/>
      <c r="E2880" s="175"/>
      <c r="F2880" s="175"/>
      <c r="G2880" s="175"/>
      <c r="H2880" s="192"/>
      <c r="I2880" s="174"/>
      <c r="J2880" s="174"/>
      <c r="K2880" s="174"/>
      <c r="L2880" s="174"/>
      <c r="M2880" s="174"/>
      <c r="N2880" s="174"/>
      <c r="O2880" s="174"/>
      <c r="P2880" s="174"/>
      <c r="Q2880" s="108"/>
      <c r="R2880" s="82"/>
      <c r="S2880" s="82"/>
      <c r="T2880" s="82"/>
      <c r="U2880" s="82"/>
      <c r="V2880" s="82"/>
      <c r="W2880" s="82"/>
      <c r="X2880" s="82"/>
      <c r="Y2880" s="82"/>
      <c r="Z2880" s="82"/>
      <c r="AA2880" s="82"/>
      <c r="AB2880" s="82"/>
      <c r="AC2880" s="82"/>
      <c r="AD2880" s="82"/>
      <c r="AE2880" s="82"/>
      <c r="AF2880" s="82"/>
      <c r="AG2880" s="82"/>
      <c r="AH2880" s="82"/>
    </row>
    <row r="2881" spans="1:34" s="5" customFormat="1" ht="30" customHeight="1">
      <c r="A2881" s="59"/>
      <c r="B2881" s="59"/>
      <c r="C2881" s="75"/>
      <c r="D2881" s="239"/>
      <c r="E2881" s="175"/>
      <c r="F2881" s="175"/>
      <c r="G2881" s="175"/>
      <c r="H2881" s="192"/>
      <c r="I2881" s="174"/>
      <c r="J2881" s="174"/>
      <c r="K2881" s="174"/>
      <c r="L2881" s="174"/>
      <c r="M2881" s="174"/>
      <c r="N2881" s="174"/>
      <c r="O2881" s="174"/>
      <c r="P2881" s="174"/>
      <c r="Q2881" s="108"/>
      <c r="R2881" s="82"/>
      <c r="S2881" s="82"/>
      <c r="T2881" s="82"/>
      <c r="U2881" s="82"/>
      <c r="V2881" s="82"/>
      <c r="W2881" s="82"/>
      <c r="X2881" s="82"/>
      <c r="Y2881" s="82"/>
      <c r="Z2881" s="82"/>
      <c r="AA2881" s="82"/>
      <c r="AB2881" s="82"/>
      <c r="AC2881" s="82"/>
      <c r="AD2881" s="82"/>
      <c r="AE2881" s="82"/>
      <c r="AF2881" s="82"/>
      <c r="AG2881" s="82"/>
      <c r="AH2881" s="82"/>
    </row>
    <row r="2882" spans="1:34" s="5" customFormat="1" ht="19.5" customHeight="1">
      <c r="A2882" s="59"/>
      <c r="B2882" s="59"/>
      <c r="C2882" s="75"/>
      <c r="D2882" s="239"/>
      <c r="E2882" s="175"/>
      <c r="F2882" s="175"/>
      <c r="G2882" s="175"/>
      <c r="H2882" s="192"/>
      <c r="I2882" s="174"/>
      <c r="J2882" s="174"/>
      <c r="K2882" s="174"/>
      <c r="L2882" s="174"/>
      <c r="M2882" s="174"/>
      <c r="N2882" s="174"/>
      <c r="O2882" s="174"/>
      <c r="P2882" s="174"/>
      <c r="Q2882" s="108"/>
      <c r="R2882" s="82"/>
      <c r="S2882" s="82"/>
      <c r="T2882" s="82"/>
      <c r="U2882" s="82"/>
      <c r="V2882" s="82"/>
      <c r="W2882" s="82"/>
      <c r="X2882" s="82"/>
      <c r="Y2882" s="82"/>
      <c r="Z2882" s="82"/>
      <c r="AA2882" s="82"/>
      <c r="AB2882" s="82"/>
      <c r="AC2882" s="82"/>
      <c r="AD2882" s="82"/>
      <c r="AE2882" s="82"/>
      <c r="AF2882" s="82"/>
      <c r="AG2882" s="82"/>
      <c r="AH2882" s="82"/>
    </row>
    <row r="2883" spans="1:34" s="5" customFormat="1" ht="19.5" customHeight="1">
      <c r="A2883" s="59"/>
      <c r="B2883" s="59"/>
      <c r="C2883" s="75"/>
      <c r="D2883" s="239"/>
      <c r="E2883" s="175"/>
      <c r="F2883" s="175"/>
      <c r="G2883" s="175"/>
      <c r="H2883" s="192"/>
      <c r="I2883" s="174"/>
      <c r="J2883" s="174"/>
      <c r="K2883" s="174"/>
      <c r="L2883" s="174"/>
      <c r="M2883" s="174"/>
      <c r="N2883" s="174"/>
      <c r="O2883" s="174"/>
      <c r="P2883" s="174"/>
      <c r="Q2883" s="108"/>
      <c r="R2883" s="82"/>
      <c r="S2883" s="82"/>
      <c r="T2883" s="82"/>
      <c r="U2883" s="82"/>
      <c r="V2883" s="82"/>
      <c r="W2883" s="82"/>
      <c r="X2883" s="82"/>
      <c r="Y2883" s="82"/>
      <c r="Z2883" s="82"/>
      <c r="AA2883" s="82"/>
      <c r="AB2883" s="82"/>
      <c r="AC2883" s="82"/>
      <c r="AD2883" s="82"/>
      <c r="AE2883" s="82"/>
      <c r="AF2883" s="82"/>
      <c r="AG2883" s="82"/>
      <c r="AH2883" s="82"/>
    </row>
    <row r="2884" spans="1:34" s="5" customFormat="1" ht="19.5" customHeight="1">
      <c r="A2884" s="59"/>
      <c r="B2884" s="59"/>
      <c r="C2884" s="75"/>
      <c r="D2884" s="239"/>
      <c r="E2884" s="175"/>
      <c r="F2884" s="175"/>
      <c r="G2884" s="175"/>
      <c r="H2884" s="192"/>
      <c r="I2884" s="174"/>
      <c r="J2884" s="174"/>
      <c r="K2884" s="174"/>
      <c r="L2884" s="174"/>
      <c r="M2884" s="174"/>
      <c r="N2884" s="174"/>
      <c r="O2884" s="174"/>
      <c r="P2884" s="174"/>
      <c r="Q2884" s="108"/>
      <c r="R2884" s="82"/>
      <c r="S2884" s="82"/>
      <c r="T2884" s="82"/>
      <c r="U2884" s="82"/>
      <c r="V2884" s="82"/>
      <c r="W2884" s="82"/>
      <c r="X2884" s="82"/>
      <c r="Y2884" s="82"/>
      <c r="Z2884" s="82"/>
      <c r="AA2884" s="82"/>
      <c r="AB2884" s="82"/>
      <c r="AC2884" s="82"/>
      <c r="AD2884" s="82"/>
      <c r="AE2884" s="82"/>
      <c r="AF2884" s="82"/>
      <c r="AG2884" s="82"/>
      <c r="AH2884" s="82"/>
    </row>
    <row r="2885" spans="1:34" s="5" customFormat="1" ht="19.5" customHeight="1">
      <c r="A2885" s="59"/>
      <c r="B2885" s="59"/>
      <c r="C2885" s="75"/>
      <c r="D2885" s="239"/>
      <c r="E2885" s="175"/>
      <c r="F2885" s="175"/>
      <c r="G2885" s="175"/>
      <c r="H2885" s="192"/>
      <c r="I2885" s="174"/>
      <c r="J2885" s="174"/>
      <c r="K2885" s="174"/>
      <c r="L2885" s="174"/>
      <c r="M2885" s="174"/>
      <c r="N2885" s="174"/>
      <c r="O2885" s="174"/>
      <c r="P2885" s="174"/>
      <c r="Q2885" s="108"/>
      <c r="R2885" s="82"/>
      <c r="S2885" s="82"/>
      <c r="T2885" s="82"/>
      <c r="U2885" s="82"/>
      <c r="V2885" s="82"/>
      <c r="W2885" s="82"/>
      <c r="X2885" s="82"/>
      <c r="Y2885" s="82"/>
      <c r="Z2885" s="82"/>
      <c r="AA2885" s="82"/>
      <c r="AB2885" s="82"/>
      <c r="AC2885" s="82"/>
      <c r="AD2885" s="82"/>
      <c r="AE2885" s="82"/>
      <c r="AF2885" s="82"/>
      <c r="AG2885" s="82"/>
      <c r="AH2885" s="82"/>
    </row>
    <row r="2886" spans="1:34" s="5" customFormat="1" ht="19.5" customHeight="1">
      <c r="A2886" s="59"/>
      <c r="B2886" s="59"/>
      <c r="C2886" s="75"/>
      <c r="D2886" s="239"/>
      <c r="E2886" s="175"/>
      <c r="F2886" s="175"/>
      <c r="G2886" s="175"/>
      <c r="H2886" s="192"/>
      <c r="I2886" s="174"/>
      <c r="J2886" s="174"/>
      <c r="K2886" s="174"/>
      <c r="L2886" s="174"/>
      <c r="M2886" s="174"/>
      <c r="N2886" s="174"/>
      <c r="O2886" s="174"/>
      <c r="P2886" s="174"/>
      <c r="Q2886" s="108"/>
      <c r="R2886" s="82"/>
      <c r="S2886" s="82"/>
      <c r="T2886" s="82"/>
      <c r="U2886" s="82"/>
      <c r="V2886" s="82"/>
      <c r="W2886" s="82"/>
      <c r="X2886" s="82"/>
      <c r="Y2886" s="82"/>
      <c r="Z2886" s="82"/>
      <c r="AA2886" s="82"/>
      <c r="AB2886" s="82"/>
      <c r="AC2886" s="82"/>
      <c r="AD2886" s="82"/>
      <c r="AE2886" s="82"/>
      <c r="AF2886" s="82"/>
      <c r="AG2886" s="82"/>
      <c r="AH2886" s="82"/>
    </row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42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42" customHeight="1"/>
    <row r="2932" ht="30" customHeight="1"/>
    <row r="2933" ht="30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30" customHeight="1"/>
    <row r="2942" ht="30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42" customHeight="1"/>
    <row r="2957" ht="30" customHeight="1"/>
    <row r="2958" ht="19.5" customHeight="1"/>
    <row r="2959" ht="19.5" customHeight="1"/>
    <row r="2960" ht="19.5" customHeight="1"/>
    <row r="2961" ht="19.5" customHeight="1"/>
    <row r="2962" spans="1:34" s="5" customFormat="1" ht="19.5" customHeight="1">
      <c r="A2962" s="59"/>
      <c r="B2962" s="59"/>
      <c r="C2962" s="75"/>
      <c r="D2962" s="239"/>
      <c r="E2962" s="175"/>
      <c r="F2962" s="175"/>
      <c r="G2962" s="175"/>
      <c r="H2962" s="192"/>
      <c r="I2962" s="174"/>
      <c r="J2962" s="174"/>
      <c r="K2962" s="174"/>
      <c r="L2962" s="174"/>
      <c r="M2962" s="174"/>
      <c r="N2962" s="174"/>
      <c r="O2962" s="174"/>
      <c r="P2962" s="174"/>
      <c r="Q2962" s="108"/>
      <c r="R2962" s="82"/>
      <c r="S2962" s="82"/>
      <c r="T2962" s="82"/>
      <c r="U2962" s="82"/>
      <c r="V2962" s="82"/>
      <c r="W2962" s="82"/>
      <c r="X2962" s="82"/>
      <c r="Y2962" s="82"/>
      <c r="Z2962" s="82"/>
      <c r="AA2962" s="82"/>
      <c r="AB2962" s="82"/>
      <c r="AC2962" s="82"/>
      <c r="AD2962" s="82"/>
      <c r="AE2962" s="82"/>
      <c r="AF2962" s="82"/>
      <c r="AG2962" s="82"/>
      <c r="AH2962" s="82"/>
    </row>
    <row r="2963" ht="19.5" customHeight="1"/>
    <row r="2964" ht="19.5" customHeight="1"/>
    <row r="2965" ht="19.5" customHeight="1"/>
    <row r="2966" ht="30" customHeight="1"/>
    <row r="2967" ht="19.5" customHeight="1"/>
    <row r="2968" spans="1:34" s="116" customFormat="1" ht="19.5" customHeight="1">
      <c r="A2968" s="59"/>
      <c r="B2968" s="59"/>
      <c r="C2968" s="75"/>
      <c r="D2968" s="239"/>
      <c r="E2968" s="175"/>
      <c r="F2968" s="175"/>
      <c r="G2968" s="175"/>
      <c r="H2968" s="192"/>
      <c r="I2968" s="174"/>
      <c r="J2968" s="174"/>
      <c r="K2968" s="174"/>
      <c r="L2968" s="174"/>
      <c r="M2968" s="174"/>
      <c r="N2968" s="174"/>
      <c r="O2968" s="174"/>
      <c r="P2968" s="174"/>
      <c r="Q2968" s="108"/>
      <c r="R2968" s="82"/>
      <c r="S2968" s="82"/>
      <c r="T2968" s="82"/>
      <c r="U2968" s="82"/>
      <c r="V2968" s="82"/>
      <c r="W2968" s="82"/>
      <c r="X2968" s="82"/>
      <c r="Y2968" s="82"/>
      <c r="Z2968" s="82"/>
      <c r="AA2968" s="82"/>
      <c r="AB2968" s="82"/>
      <c r="AC2968" s="82"/>
      <c r="AD2968" s="82"/>
      <c r="AE2968" s="82"/>
      <c r="AF2968" s="82"/>
      <c r="AG2968" s="82"/>
      <c r="AH2968" s="82"/>
    </row>
    <row r="2969" spans="1:34" s="116" customFormat="1" ht="30" customHeight="1">
      <c r="A2969" s="59"/>
      <c r="B2969" s="59"/>
      <c r="C2969" s="75"/>
      <c r="D2969" s="239"/>
      <c r="E2969" s="175"/>
      <c r="F2969" s="175"/>
      <c r="G2969" s="175"/>
      <c r="H2969" s="192"/>
      <c r="I2969" s="174"/>
      <c r="J2969" s="174"/>
      <c r="K2969" s="174"/>
      <c r="L2969" s="174"/>
      <c r="M2969" s="174"/>
      <c r="N2969" s="174"/>
      <c r="O2969" s="174"/>
      <c r="P2969" s="174"/>
      <c r="Q2969" s="108"/>
      <c r="R2969" s="82"/>
      <c r="S2969" s="82"/>
      <c r="T2969" s="82"/>
      <c r="U2969" s="82"/>
      <c r="V2969" s="82"/>
      <c r="W2969" s="82"/>
      <c r="X2969" s="82"/>
      <c r="Y2969" s="82"/>
      <c r="Z2969" s="82"/>
      <c r="AA2969" s="82"/>
      <c r="AB2969" s="82"/>
      <c r="AC2969" s="82"/>
      <c r="AD2969" s="82"/>
      <c r="AE2969" s="82"/>
      <c r="AF2969" s="82"/>
      <c r="AG2969" s="82"/>
      <c r="AH2969" s="82"/>
    </row>
    <row r="2970" spans="1:34" s="116" customFormat="1" ht="19.5" customHeight="1">
      <c r="A2970" s="59"/>
      <c r="B2970" s="59"/>
      <c r="C2970" s="75"/>
      <c r="D2970" s="239"/>
      <c r="E2970" s="175"/>
      <c r="F2970" s="175"/>
      <c r="G2970" s="175"/>
      <c r="H2970" s="192"/>
      <c r="I2970" s="174"/>
      <c r="J2970" s="174"/>
      <c r="K2970" s="174"/>
      <c r="L2970" s="174"/>
      <c r="M2970" s="174"/>
      <c r="N2970" s="174"/>
      <c r="O2970" s="174"/>
      <c r="P2970" s="174"/>
      <c r="Q2970" s="108"/>
      <c r="R2970" s="82"/>
      <c r="S2970" s="82"/>
      <c r="T2970" s="82"/>
      <c r="U2970" s="82"/>
      <c r="V2970" s="82"/>
      <c r="W2970" s="82"/>
      <c r="X2970" s="82"/>
      <c r="Y2970" s="82"/>
      <c r="Z2970" s="82"/>
      <c r="AA2970" s="82"/>
      <c r="AB2970" s="82"/>
      <c r="AC2970" s="82"/>
      <c r="AD2970" s="82"/>
      <c r="AE2970" s="82"/>
      <c r="AF2970" s="82"/>
      <c r="AG2970" s="82"/>
      <c r="AH2970" s="82"/>
    </row>
    <row r="2971" spans="1:34" s="116" customFormat="1" ht="19.5" customHeight="1">
      <c r="A2971" s="59"/>
      <c r="B2971" s="59"/>
      <c r="C2971" s="75"/>
      <c r="D2971" s="239"/>
      <c r="E2971" s="175"/>
      <c r="F2971" s="175"/>
      <c r="G2971" s="175"/>
      <c r="H2971" s="192"/>
      <c r="I2971" s="174"/>
      <c r="J2971" s="174"/>
      <c r="K2971" s="174"/>
      <c r="L2971" s="174"/>
      <c r="M2971" s="174"/>
      <c r="N2971" s="174"/>
      <c r="O2971" s="174"/>
      <c r="P2971" s="174"/>
      <c r="Q2971" s="108"/>
      <c r="R2971" s="82"/>
      <c r="S2971" s="82"/>
      <c r="T2971" s="82"/>
      <c r="U2971" s="82"/>
      <c r="V2971" s="82"/>
      <c r="W2971" s="82"/>
      <c r="X2971" s="82"/>
      <c r="Y2971" s="82"/>
      <c r="Z2971" s="82"/>
      <c r="AA2971" s="82"/>
      <c r="AB2971" s="82"/>
      <c r="AC2971" s="82"/>
      <c r="AD2971" s="82"/>
      <c r="AE2971" s="82"/>
      <c r="AF2971" s="82"/>
      <c r="AG2971" s="82"/>
      <c r="AH2971" s="82"/>
    </row>
    <row r="2972" spans="1:34" s="116" customFormat="1" ht="30" customHeight="1">
      <c r="A2972" s="59"/>
      <c r="B2972" s="59"/>
      <c r="C2972" s="75"/>
      <c r="D2972" s="239"/>
      <c r="E2972" s="175"/>
      <c r="F2972" s="175"/>
      <c r="G2972" s="175"/>
      <c r="H2972" s="192"/>
      <c r="I2972" s="174"/>
      <c r="J2972" s="174"/>
      <c r="K2972" s="174"/>
      <c r="L2972" s="174"/>
      <c r="M2972" s="174"/>
      <c r="N2972" s="174"/>
      <c r="O2972" s="174"/>
      <c r="P2972" s="174"/>
      <c r="Q2972" s="108"/>
      <c r="R2972" s="82"/>
      <c r="S2972" s="82"/>
      <c r="T2972" s="82"/>
      <c r="U2972" s="82"/>
      <c r="V2972" s="82"/>
      <c r="W2972" s="82"/>
      <c r="X2972" s="82"/>
      <c r="Y2972" s="82"/>
      <c r="Z2972" s="82"/>
      <c r="AA2972" s="82"/>
      <c r="AB2972" s="82"/>
      <c r="AC2972" s="82"/>
      <c r="AD2972" s="82"/>
      <c r="AE2972" s="82"/>
      <c r="AF2972" s="82"/>
      <c r="AG2972" s="82"/>
      <c r="AH2972" s="82"/>
    </row>
    <row r="2973" spans="1:34" s="116" customFormat="1" ht="19.5" customHeight="1">
      <c r="A2973" s="59"/>
      <c r="B2973" s="59"/>
      <c r="C2973" s="75"/>
      <c r="D2973" s="239"/>
      <c r="E2973" s="175"/>
      <c r="F2973" s="175"/>
      <c r="G2973" s="175"/>
      <c r="H2973" s="192"/>
      <c r="I2973" s="174"/>
      <c r="J2973" s="174"/>
      <c r="K2973" s="174"/>
      <c r="L2973" s="174"/>
      <c r="M2973" s="174"/>
      <c r="N2973" s="174"/>
      <c r="O2973" s="174"/>
      <c r="P2973" s="174"/>
      <c r="Q2973" s="108"/>
      <c r="R2973" s="82"/>
      <c r="S2973" s="82"/>
      <c r="T2973" s="82"/>
      <c r="U2973" s="82"/>
      <c r="V2973" s="82"/>
      <c r="W2973" s="82"/>
      <c r="X2973" s="82"/>
      <c r="Y2973" s="82"/>
      <c r="Z2973" s="82"/>
      <c r="AA2973" s="82"/>
      <c r="AB2973" s="82"/>
      <c r="AC2973" s="82"/>
      <c r="AD2973" s="82"/>
      <c r="AE2973" s="82"/>
      <c r="AF2973" s="82"/>
      <c r="AG2973" s="82"/>
      <c r="AH2973" s="82"/>
    </row>
    <row r="2974" spans="1:34" s="116" customFormat="1" ht="19.5" customHeight="1">
      <c r="A2974" s="59"/>
      <c r="B2974" s="59"/>
      <c r="C2974" s="75"/>
      <c r="D2974" s="239"/>
      <c r="E2974" s="175"/>
      <c r="F2974" s="175"/>
      <c r="G2974" s="175"/>
      <c r="H2974" s="192"/>
      <c r="I2974" s="174"/>
      <c r="J2974" s="174"/>
      <c r="K2974" s="174"/>
      <c r="L2974" s="174"/>
      <c r="M2974" s="174"/>
      <c r="N2974" s="174"/>
      <c r="O2974" s="174"/>
      <c r="P2974" s="174"/>
      <c r="Q2974" s="108"/>
      <c r="R2974" s="82"/>
      <c r="S2974" s="82"/>
      <c r="T2974" s="82"/>
      <c r="U2974" s="82"/>
      <c r="V2974" s="82"/>
      <c r="W2974" s="82"/>
      <c r="X2974" s="82"/>
      <c r="Y2974" s="82"/>
      <c r="Z2974" s="82"/>
      <c r="AA2974" s="82"/>
      <c r="AB2974" s="82"/>
      <c r="AC2974" s="82"/>
      <c r="AD2974" s="82"/>
      <c r="AE2974" s="82"/>
      <c r="AF2974" s="82"/>
      <c r="AG2974" s="82"/>
      <c r="AH2974" s="82"/>
    </row>
    <row r="2975" spans="1:34" s="116" customFormat="1" ht="19.5" customHeight="1">
      <c r="A2975" s="59"/>
      <c r="B2975" s="59"/>
      <c r="C2975" s="75"/>
      <c r="D2975" s="239"/>
      <c r="E2975" s="175"/>
      <c r="F2975" s="175"/>
      <c r="G2975" s="175"/>
      <c r="H2975" s="192"/>
      <c r="I2975" s="174"/>
      <c r="J2975" s="174"/>
      <c r="K2975" s="174"/>
      <c r="L2975" s="174"/>
      <c r="M2975" s="174"/>
      <c r="N2975" s="174"/>
      <c r="O2975" s="174"/>
      <c r="P2975" s="174"/>
      <c r="Q2975" s="108"/>
      <c r="R2975" s="82"/>
      <c r="S2975" s="82"/>
      <c r="T2975" s="82"/>
      <c r="U2975" s="82"/>
      <c r="V2975" s="82"/>
      <c r="W2975" s="82"/>
      <c r="X2975" s="82"/>
      <c r="Y2975" s="82"/>
      <c r="Z2975" s="82"/>
      <c r="AA2975" s="82"/>
      <c r="AB2975" s="82"/>
      <c r="AC2975" s="82"/>
      <c r="AD2975" s="82"/>
      <c r="AE2975" s="82"/>
      <c r="AF2975" s="82"/>
      <c r="AG2975" s="82"/>
      <c r="AH2975" s="82"/>
    </row>
    <row r="2976" spans="1:34" s="116" customFormat="1" ht="19.5" customHeight="1">
      <c r="A2976" s="59"/>
      <c r="B2976" s="59"/>
      <c r="C2976" s="75"/>
      <c r="D2976" s="239"/>
      <c r="E2976" s="175"/>
      <c r="F2976" s="175"/>
      <c r="G2976" s="175"/>
      <c r="H2976" s="192"/>
      <c r="I2976" s="174"/>
      <c r="J2976" s="174"/>
      <c r="K2976" s="174"/>
      <c r="L2976" s="174"/>
      <c r="M2976" s="174"/>
      <c r="N2976" s="174"/>
      <c r="O2976" s="174"/>
      <c r="P2976" s="174"/>
      <c r="Q2976" s="108"/>
      <c r="R2976" s="82"/>
      <c r="S2976" s="82"/>
      <c r="T2976" s="82"/>
      <c r="U2976" s="82"/>
      <c r="V2976" s="82"/>
      <c r="W2976" s="82"/>
      <c r="X2976" s="82"/>
      <c r="Y2976" s="82"/>
      <c r="Z2976" s="82"/>
      <c r="AA2976" s="82"/>
      <c r="AB2976" s="82"/>
      <c r="AC2976" s="82"/>
      <c r="AD2976" s="82"/>
      <c r="AE2976" s="82"/>
      <c r="AF2976" s="82"/>
      <c r="AG2976" s="82"/>
      <c r="AH2976" s="82"/>
    </row>
    <row r="2977" spans="1:34" s="116" customFormat="1" ht="19.5" customHeight="1">
      <c r="A2977" s="59"/>
      <c r="B2977" s="59"/>
      <c r="C2977" s="75"/>
      <c r="D2977" s="239"/>
      <c r="E2977" s="175"/>
      <c r="F2977" s="175"/>
      <c r="G2977" s="175"/>
      <c r="H2977" s="192"/>
      <c r="I2977" s="174"/>
      <c r="J2977" s="174"/>
      <c r="K2977" s="174"/>
      <c r="L2977" s="174"/>
      <c r="M2977" s="174"/>
      <c r="N2977" s="174"/>
      <c r="O2977" s="174"/>
      <c r="P2977" s="174"/>
      <c r="Q2977" s="108"/>
      <c r="R2977" s="82"/>
      <c r="S2977" s="82"/>
      <c r="T2977" s="82"/>
      <c r="U2977" s="82"/>
      <c r="V2977" s="82"/>
      <c r="W2977" s="82"/>
      <c r="X2977" s="82"/>
      <c r="Y2977" s="82"/>
      <c r="Z2977" s="82"/>
      <c r="AA2977" s="82"/>
      <c r="AB2977" s="82"/>
      <c r="AC2977" s="82"/>
      <c r="AD2977" s="82"/>
      <c r="AE2977" s="82"/>
      <c r="AF2977" s="82"/>
      <c r="AG2977" s="82"/>
      <c r="AH2977" s="82"/>
    </row>
    <row r="2978" spans="1:34" s="116" customFormat="1" ht="19.5" customHeight="1">
      <c r="A2978" s="59"/>
      <c r="B2978" s="59"/>
      <c r="C2978" s="75"/>
      <c r="D2978" s="239"/>
      <c r="E2978" s="175"/>
      <c r="F2978" s="175"/>
      <c r="G2978" s="175"/>
      <c r="H2978" s="192"/>
      <c r="I2978" s="174"/>
      <c r="J2978" s="174"/>
      <c r="K2978" s="174"/>
      <c r="L2978" s="174"/>
      <c r="M2978" s="174"/>
      <c r="N2978" s="174"/>
      <c r="O2978" s="174"/>
      <c r="P2978" s="174"/>
      <c r="Q2978" s="108"/>
      <c r="R2978" s="82"/>
      <c r="S2978" s="82"/>
      <c r="T2978" s="82"/>
      <c r="U2978" s="82"/>
      <c r="V2978" s="82"/>
      <c r="W2978" s="82"/>
      <c r="X2978" s="82"/>
      <c r="Y2978" s="82"/>
      <c r="Z2978" s="82"/>
      <c r="AA2978" s="82"/>
      <c r="AB2978" s="82"/>
      <c r="AC2978" s="82"/>
      <c r="AD2978" s="82"/>
      <c r="AE2978" s="82"/>
      <c r="AF2978" s="82"/>
      <c r="AG2978" s="82"/>
      <c r="AH2978" s="82"/>
    </row>
    <row r="2979" spans="1:34" s="116" customFormat="1" ht="30" customHeight="1">
      <c r="A2979" s="59"/>
      <c r="B2979" s="59"/>
      <c r="C2979" s="75"/>
      <c r="D2979" s="239"/>
      <c r="E2979" s="175"/>
      <c r="F2979" s="175"/>
      <c r="G2979" s="175"/>
      <c r="H2979" s="192"/>
      <c r="I2979" s="174"/>
      <c r="J2979" s="174"/>
      <c r="K2979" s="174"/>
      <c r="L2979" s="174"/>
      <c r="M2979" s="174"/>
      <c r="N2979" s="174"/>
      <c r="O2979" s="174"/>
      <c r="P2979" s="174"/>
      <c r="Q2979" s="108"/>
      <c r="R2979" s="82"/>
      <c r="S2979" s="82"/>
      <c r="T2979" s="82"/>
      <c r="U2979" s="82"/>
      <c r="V2979" s="82"/>
      <c r="W2979" s="82"/>
      <c r="X2979" s="82"/>
      <c r="Y2979" s="82"/>
      <c r="Z2979" s="82"/>
      <c r="AA2979" s="82"/>
      <c r="AB2979" s="82"/>
      <c r="AC2979" s="82"/>
      <c r="AD2979" s="82"/>
      <c r="AE2979" s="82"/>
      <c r="AF2979" s="82"/>
      <c r="AG2979" s="82"/>
      <c r="AH2979" s="82"/>
    </row>
    <row r="2980" spans="1:34" s="116" customFormat="1" ht="19.5" customHeight="1">
      <c r="A2980" s="59"/>
      <c r="B2980" s="59"/>
      <c r="C2980" s="75"/>
      <c r="D2980" s="239"/>
      <c r="E2980" s="175"/>
      <c r="F2980" s="175"/>
      <c r="G2980" s="175"/>
      <c r="H2980" s="192"/>
      <c r="I2980" s="174"/>
      <c r="J2980" s="174"/>
      <c r="K2980" s="174"/>
      <c r="L2980" s="174"/>
      <c r="M2980" s="174"/>
      <c r="N2980" s="174"/>
      <c r="O2980" s="174"/>
      <c r="P2980" s="174"/>
      <c r="Q2980" s="108"/>
      <c r="R2980" s="82"/>
      <c r="S2980" s="82"/>
      <c r="T2980" s="82"/>
      <c r="U2980" s="82"/>
      <c r="V2980" s="82"/>
      <c r="W2980" s="82"/>
      <c r="X2980" s="82"/>
      <c r="Y2980" s="82"/>
      <c r="Z2980" s="82"/>
      <c r="AA2980" s="82"/>
      <c r="AB2980" s="82"/>
      <c r="AC2980" s="82"/>
      <c r="AD2980" s="82"/>
      <c r="AE2980" s="82"/>
      <c r="AF2980" s="82"/>
      <c r="AG2980" s="82"/>
      <c r="AH2980" s="82"/>
    </row>
    <row r="2981" spans="1:34" s="116" customFormat="1" ht="19.5" customHeight="1">
      <c r="A2981" s="59"/>
      <c r="B2981" s="59"/>
      <c r="C2981" s="75"/>
      <c r="D2981" s="239"/>
      <c r="E2981" s="175"/>
      <c r="F2981" s="175"/>
      <c r="G2981" s="175"/>
      <c r="H2981" s="192"/>
      <c r="I2981" s="174"/>
      <c r="J2981" s="174"/>
      <c r="K2981" s="174"/>
      <c r="L2981" s="174"/>
      <c r="M2981" s="174"/>
      <c r="N2981" s="174"/>
      <c r="O2981" s="174"/>
      <c r="P2981" s="174"/>
      <c r="Q2981" s="108"/>
      <c r="R2981" s="82"/>
      <c r="S2981" s="82"/>
      <c r="T2981" s="82"/>
      <c r="U2981" s="82"/>
      <c r="V2981" s="82"/>
      <c r="W2981" s="82"/>
      <c r="X2981" s="82"/>
      <c r="Y2981" s="82"/>
      <c r="Z2981" s="82"/>
      <c r="AA2981" s="82"/>
      <c r="AB2981" s="82"/>
      <c r="AC2981" s="82"/>
      <c r="AD2981" s="82"/>
      <c r="AE2981" s="82"/>
      <c r="AF2981" s="82"/>
      <c r="AG2981" s="82"/>
      <c r="AH2981" s="82"/>
    </row>
    <row r="2982" spans="1:34" s="116" customFormat="1" ht="19.5" customHeight="1">
      <c r="A2982" s="59"/>
      <c r="B2982" s="59"/>
      <c r="C2982" s="75"/>
      <c r="D2982" s="239"/>
      <c r="E2982" s="175"/>
      <c r="F2982" s="175"/>
      <c r="G2982" s="175"/>
      <c r="H2982" s="192"/>
      <c r="I2982" s="174"/>
      <c r="J2982" s="174"/>
      <c r="K2982" s="174"/>
      <c r="L2982" s="174"/>
      <c r="M2982" s="174"/>
      <c r="N2982" s="174"/>
      <c r="O2982" s="174"/>
      <c r="P2982" s="174"/>
      <c r="Q2982" s="108"/>
      <c r="R2982" s="82"/>
      <c r="S2982" s="82"/>
      <c r="T2982" s="82"/>
      <c r="U2982" s="82"/>
      <c r="V2982" s="82"/>
      <c r="W2982" s="82"/>
      <c r="X2982" s="82"/>
      <c r="Y2982" s="82"/>
      <c r="Z2982" s="82"/>
      <c r="AA2982" s="82"/>
      <c r="AB2982" s="82"/>
      <c r="AC2982" s="82"/>
      <c r="AD2982" s="82"/>
      <c r="AE2982" s="82"/>
      <c r="AF2982" s="82"/>
      <c r="AG2982" s="82"/>
      <c r="AH2982" s="82"/>
    </row>
    <row r="2983" spans="1:34" s="116" customFormat="1" ht="19.5" customHeight="1">
      <c r="A2983" s="59"/>
      <c r="B2983" s="59"/>
      <c r="C2983" s="75"/>
      <c r="D2983" s="239"/>
      <c r="E2983" s="175"/>
      <c r="F2983" s="175"/>
      <c r="G2983" s="175"/>
      <c r="H2983" s="192"/>
      <c r="I2983" s="174"/>
      <c r="J2983" s="174"/>
      <c r="K2983" s="174"/>
      <c r="L2983" s="174"/>
      <c r="M2983" s="174"/>
      <c r="N2983" s="174"/>
      <c r="O2983" s="174"/>
      <c r="P2983" s="174"/>
      <c r="Q2983" s="108"/>
      <c r="R2983" s="82"/>
      <c r="S2983" s="82"/>
      <c r="T2983" s="82"/>
      <c r="U2983" s="82"/>
      <c r="V2983" s="82"/>
      <c r="W2983" s="82"/>
      <c r="X2983" s="82"/>
      <c r="Y2983" s="82"/>
      <c r="Z2983" s="82"/>
      <c r="AA2983" s="82"/>
      <c r="AB2983" s="82"/>
      <c r="AC2983" s="82"/>
      <c r="AD2983" s="82"/>
      <c r="AE2983" s="82"/>
      <c r="AF2983" s="82"/>
      <c r="AG2983" s="82"/>
      <c r="AH2983" s="82"/>
    </row>
    <row r="2984" spans="1:34" s="116" customFormat="1" ht="19.5" customHeight="1">
      <c r="A2984" s="59"/>
      <c r="B2984" s="59"/>
      <c r="C2984" s="75"/>
      <c r="D2984" s="239"/>
      <c r="E2984" s="175"/>
      <c r="F2984" s="175"/>
      <c r="G2984" s="175"/>
      <c r="H2984" s="192"/>
      <c r="I2984" s="174"/>
      <c r="J2984" s="174"/>
      <c r="K2984" s="174"/>
      <c r="L2984" s="174"/>
      <c r="M2984" s="174"/>
      <c r="N2984" s="174"/>
      <c r="O2984" s="174"/>
      <c r="P2984" s="174"/>
      <c r="Q2984" s="108"/>
      <c r="R2984" s="82"/>
      <c r="S2984" s="82"/>
      <c r="T2984" s="82"/>
      <c r="U2984" s="82"/>
      <c r="V2984" s="82"/>
      <c r="W2984" s="82"/>
      <c r="X2984" s="82"/>
      <c r="Y2984" s="82"/>
      <c r="Z2984" s="82"/>
      <c r="AA2984" s="82"/>
      <c r="AB2984" s="82"/>
      <c r="AC2984" s="82"/>
      <c r="AD2984" s="82"/>
      <c r="AE2984" s="82"/>
      <c r="AF2984" s="82"/>
      <c r="AG2984" s="82"/>
      <c r="AH2984" s="82"/>
    </row>
    <row r="2985" spans="1:34" s="116" customFormat="1" ht="19.5" customHeight="1">
      <c r="A2985" s="59"/>
      <c r="B2985" s="59"/>
      <c r="C2985" s="75"/>
      <c r="D2985" s="239"/>
      <c r="E2985" s="175"/>
      <c r="F2985" s="175"/>
      <c r="G2985" s="175"/>
      <c r="H2985" s="192"/>
      <c r="I2985" s="174"/>
      <c r="J2985" s="174"/>
      <c r="K2985" s="174"/>
      <c r="L2985" s="174"/>
      <c r="M2985" s="174"/>
      <c r="N2985" s="174"/>
      <c r="O2985" s="174"/>
      <c r="P2985" s="174"/>
      <c r="Q2985" s="108"/>
      <c r="R2985" s="82"/>
      <c r="S2985" s="82"/>
      <c r="T2985" s="82"/>
      <c r="U2985" s="82"/>
      <c r="V2985" s="82"/>
      <c r="W2985" s="82"/>
      <c r="X2985" s="82"/>
      <c r="Y2985" s="82"/>
      <c r="Z2985" s="82"/>
      <c r="AA2985" s="82"/>
      <c r="AB2985" s="82"/>
      <c r="AC2985" s="82"/>
      <c r="AD2985" s="82"/>
      <c r="AE2985" s="82"/>
      <c r="AF2985" s="82"/>
      <c r="AG2985" s="82"/>
      <c r="AH2985" s="82"/>
    </row>
    <row r="2986" spans="1:34" s="116" customFormat="1" ht="19.5" customHeight="1">
      <c r="A2986" s="59"/>
      <c r="B2986" s="59"/>
      <c r="C2986" s="75"/>
      <c r="D2986" s="239"/>
      <c r="E2986" s="175"/>
      <c r="F2986" s="175"/>
      <c r="G2986" s="175"/>
      <c r="H2986" s="192"/>
      <c r="I2986" s="174"/>
      <c r="J2986" s="174"/>
      <c r="K2986" s="174"/>
      <c r="L2986" s="174"/>
      <c r="M2986" s="174"/>
      <c r="N2986" s="174"/>
      <c r="O2986" s="174"/>
      <c r="P2986" s="174"/>
      <c r="Q2986" s="108"/>
      <c r="R2986" s="82"/>
      <c r="S2986" s="82"/>
      <c r="T2986" s="82"/>
      <c r="U2986" s="82"/>
      <c r="V2986" s="82"/>
      <c r="W2986" s="82"/>
      <c r="X2986" s="82"/>
      <c r="Y2986" s="82"/>
      <c r="Z2986" s="82"/>
      <c r="AA2986" s="82"/>
      <c r="AB2986" s="82"/>
      <c r="AC2986" s="82"/>
      <c r="AD2986" s="82"/>
      <c r="AE2986" s="82"/>
      <c r="AF2986" s="82"/>
      <c r="AG2986" s="82"/>
      <c r="AH2986" s="82"/>
    </row>
    <row r="2987" spans="1:34" s="116" customFormat="1" ht="19.5" customHeight="1">
      <c r="A2987" s="59"/>
      <c r="B2987" s="59"/>
      <c r="C2987" s="75"/>
      <c r="D2987" s="239"/>
      <c r="E2987" s="175"/>
      <c r="F2987" s="175"/>
      <c r="G2987" s="175"/>
      <c r="H2987" s="192"/>
      <c r="I2987" s="174"/>
      <c r="J2987" s="174"/>
      <c r="K2987" s="174"/>
      <c r="L2987" s="174"/>
      <c r="M2987" s="174"/>
      <c r="N2987" s="174"/>
      <c r="O2987" s="174"/>
      <c r="P2987" s="174"/>
      <c r="Q2987" s="108"/>
      <c r="R2987" s="82"/>
      <c r="S2987" s="82"/>
      <c r="T2987" s="82"/>
      <c r="U2987" s="82"/>
      <c r="V2987" s="82"/>
      <c r="W2987" s="82"/>
      <c r="X2987" s="82"/>
      <c r="Y2987" s="82"/>
      <c r="Z2987" s="82"/>
      <c r="AA2987" s="82"/>
      <c r="AB2987" s="82"/>
      <c r="AC2987" s="82"/>
      <c r="AD2987" s="82"/>
      <c r="AE2987" s="82"/>
      <c r="AF2987" s="82"/>
      <c r="AG2987" s="82"/>
      <c r="AH2987" s="82"/>
    </row>
    <row r="2988" spans="1:34" s="116" customFormat="1" ht="19.5" customHeight="1">
      <c r="A2988" s="59"/>
      <c r="B2988" s="59"/>
      <c r="C2988" s="75"/>
      <c r="D2988" s="239"/>
      <c r="E2988" s="175"/>
      <c r="F2988" s="175"/>
      <c r="G2988" s="175"/>
      <c r="H2988" s="192"/>
      <c r="I2988" s="174"/>
      <c r="J2988" s="174"/>
      <c r="K2988" s="174"/>
      <c r="L2988" s="174"/>
      <c r="M2988" s="174"/>
      <c r="N2988" s="174"/>
      <c r="O2988" s="174"/>
      <c r="P2988" s="174"/>
      <c r="Q2988" s="108"/>
      <c r="R2988" s="82"/>
      <c r="S2988" s="82"/>
      <c r="T2988" s="82"/>
      <c r="U2988" s="82"/>
      <c r="V2988" s="82"/>
      <c r="W2988" s="82"/>
      <c r="X2988" s="82"/>
      <c r="Y2988" s="82"/>
      <c r="Z2988" s="82"/>
      <c r="AA2988" s="82"/>
      <c r="AB2988" s="82"/>
      <c r="AC2988" s="82"/>
      <c r="AD2988" s="82"/>
      <c r="AE2988" s="82"/>
      <c r="AF2988" s="82"/>
      <c r="AG2988" s="82"/>
      <c r="AH2988" s="82"/>
    </row>
    <row r="2989" spans="1:34" s="116" customFormat="1" ht="19.5" customHeight="1">
      <c r="A2989" s="59"/>
      <c r="B2989" s="59"/>
      <c r="C2989" s="75"/>
      <c r="D2989" s="239"/>
      <c r="E2989" s="175"/>
      <c r="F2989" s="175"/>
      <c r="G2989" s="175"/>
      <c r="H2989" s="192"/>
      <c r="I2989" s="174"/>
      <c r="J2989" s="174"/>
      <c r="K2989" s="174"/>
      <c r="L2989" s="174"/>
      <c r="M2989" s="174"/>
      <c r="N2989" s="174"/>
      <c r="O2989" s="174"/>
      <c r="P2989" s="174"/>
      <c r="Q2989" s="108"/>
      <c r="R2989" s="82"/>
      <c r="S2989" s="82"/>
      <c r="T2989" s="82"/>
      <c r="U2989" s="82"/>
      <c r="V2989" s="82"/>
      <c r="W2989" s="82"/>
      <c r="X2989" s="82"/>
      <c r="Y2989" s="82"/>
      <c r="Z2989" s="82"/>
      <c r="AA2989" s="82"/>
      <c r="AB2989" s="82"/>
      <c r="AC2989" s="82"/>
      <c r="AD2989" s="82"/>
      <c r="AE2989" s="82"/>
      <c r="AF2989" s="82"/>
      <c r="AG2989" s="82"/>
      <c r="AH2989" s="82"/>
    </row>
    <row r="2990" spans="1:34" s="116" customFormat="1" ht="19.5" customHeight="1">
      <c r="A2990" s="59"/>
      <c r="B2990" s="59"/>
      <c r="C2990" s="75"/>
      <c r="D2990" s="239"/>
      <c r="E2990" s="175"/>
      <c r="F2990" s="175"/>
      <c r="G2990" s="175"/>
      <c r="H2990" s="192"/>
      <c r="I2990" s="174"/>
      <c r="J2990" s="174"/>
      <c r="K2990" s="174"/>
      <c r="L2990" s="174"/>
      <c r="M2990" s="174"/>
      <c r="N2990" s="174"/>
      <c r="O2990" s="174"/>
      <c r="P2990" s="174"/>
      <c r="Q2990" s="108"/>
      <c r="R2990" s="82"/>
      <c r="S2990" s="82"/>
      <c r="T2990" s="82"/>
      <c r="U2990" s="82"/>
      <c r="V2990" s="82"/>
      <c r="W2990" s="82"/>
      <c r="X2990" s="82"/>
      <c r="Y2990" s="82"/>
      <c r="Z2990" s="82"/>
      <c r="AA2990" s="82"/>
      <c r="AB2990" s="82"/>
      <c r="AC2990" s="82"/>
      <c r="AD2990" s="82"/>
      <c r="AE2990" s="82"/>
      <c r="AF2990" s="82"/>
      <c r="AG2990" s="82"/>
      <c r="AH2990" s="82"/>
    </row>
    <row r="2991" spans="1:34" s="116" customFormat="1" ht="19.5" customHeight="1">
      <c r="A2991" s="59"/>
      <c r="B2991" s="59"/>
      <c r="C2991" s="75"/>
      <c r="D2991" s="239"/>
      <c r="E2991" s="175"/>
      <c r="F2991" s="175"/>
      <c r="G2991" s="175"/>
      <c r="H2991" s="192"/>
      <c r="I2991" s="174"/>
      <c r="J2991" s="174"/>
      <c r="K2991" s="174"/>
      <c r="L2991" s="174"/>
      <c r="M2991" s="174"/>
      <c r="N2991" s="174"/>
      <c r="O2991" s="174"/>
      <c r="P2991" s="174"/>
      <c r="Q2991" s="108"/>
      <c r="R2991" s="82"/>
      <c r="S2991" s="82"/>
      <c r="T2991" s="82"/>
      <c r="U2991" s="82"/>
      <c r="V2991" s="82"/>
      <c r="W2991" s="82"/>
      <c r="X2991" s="82"/>
      <c r="Y2991" s="82"/>
      <c r="Z2991" s="82"/>
      <c r="AA2991" s="82"/>
      <c r="AB2991" s="82"/>
      <c r="AC2991" s="82"/>
      <c r="AD2991" s="82"/>
      <c r="AE2991" s="82"/>
      <c r="AF2991" s="82"/>
      <c r="AG2991" s="82"/>
      <c r="AH2991" s="82"/>
    </row>
    <row r="2992" spans="1:34" s="116" customFormat="1" ht="19.5" customHeight="1">
      <c r="A2992" s="59"/>
      <c r="B2992" s="59"/>
      <c r="C2992" s="75"/>
      <c r="D2992" s="239"/>
      <c r="E2992" s="175"/>
      <c r="F2992" s="175"/>
      <c r="G2992" s="175"/>
      <c r="H2992" s="192"/>
      <c r="I2992" s="174"/>
      <c r="J2992" s="174"/>
      <c r="K2992" s="174"/>
      <c r="L2992" s="174"/>
      <c r="M2992" s="174"/>
      <c r="N2992" s="174"/>
      <c r="O2992" s="174"/>
      <c r="P2992" s="174"/>
      <c r="Q2992" s="108"/>
      <c r="R2992" s="82"/>
      <c r="S2992" s="82"/>
      <c r="T2992" s="82"/>
      <c r="U2992" s="82"/>
      <c r="V2992" s="82"/>
      <c r="W2992" s="82"/>
      <c r="X2992" s="82"/>
      <c r="Y2992" s="82"/>
      <c r="Z2992" s="82"/>
      <c r="AA2992" s="82"/>
      <c r="AB2992" s="82"/>
      <c r="AC2992" s="82"/>
      <c r="AD2992" s="82"/>
      <c r="AE2992" s="82"/>
      <c r="AF2992" s="82"/>
      <c r="AG2992" s="82"/>
      <c r="AH2992" s="82"/>
    </row>
    <row r="2993" spans="1:34" s="116" customFormat="1" ht="19.5" customHeight="1">
      <c r="A2993" s="59"/>
      <c r="B2993" s="59"/>
      <c r="C2993" s="75"/>
      <c r="D2993" s="239"/>
      <c r="E2993" s="175"/>
      <c r="F2993" s="175"/>
      <c r="G2993" s="175"/>
      <c r="H2993" s="192"/>
      <c r="I2993" s="174"/>
      <c r="J2993" s="174"/>
      <c r="K2993" s="174"/>
      <c r="L2993" s="174"/>
      <c r="M2993" s="174"/>
      <c r="N2993" s="174"/>
      <c r="O2993" s="174"/>
      <c r="P2993" s="174"/>
      <c r="Q2993" s="108"/>
      <c r="R2993" s="82"/>
      <c r="S2993" s="82"/>
      <c r="T2993" s="82"/>
      <c r="U2993" s="82"/>
      <c r="V2993" s="82"/>
      <c r="W2993" s="82"/>
      <c r="X2993" s="82"/>
      <c r="Y2993" s="82"/>
      <c r="Z2993" s="82"/>
      <c r="AA2993" s="82"/>
      <c r="AB2993" s="82"/>
      <c r="AC2993" s="82"/>
      <c r="AD2993" s="82"/>
      <c r="AE2993" s="82"/>
      <c r="AF2993" s="82"/>
      <c r="AG2993" s="82"/>
      <c r="AH2993" s="82"/>
    </row>
    <row r="2994" spans="1:34" s="116" customFormat="1" ht="42" customHeight="1">
      <c r="A2994" s="59"/>
      <c r="B2994" s="59"/>
      <c r="C2994" s="75"/>
      <c r="D2994" s="239"/>
      <c r="E2994" s="175"/>
      <c r="F2994" s="175"/>
      <c r="G2994" s="175"/>
      <c r="H2994" s="192"/>
      <c r="I2994" s="174"/>
      <c r="J2994" s="174"/>
      <c r="K2994" s="174"/>
      <c r="L2994" s="174"/>
      <c r="M2994" s="174"/>
      <c r="N2994" s="174"/>
      <c r="O2994" s="174"/>
      <c r="P2994" s="174"/>
      <c r="Q2994" s="108"/>
      <c r="R2994" s="82"/>
      <c r="S2994" s="82"/>
      <c r="T2994" s="82"/>
      <c r="U2994" s="82"/>
      <c r="V2994" s="82"/>
      <c r="W2994" s="82"/>
      <c r="X2994" s="82"/>
      <c r="Y2994" s="82"/>
      <c r="Z2994" s="82"/>
      <c r="AA2994" s="82"/>
      <c r="AB2994" s="82"/>
      <c r="AC2994" s="82"/>
      <c r="AD2994" s="82"/>
      <c r="AE2994" s="82"/>
      <c r="AF2994" s="82"/>
      <c r="AG2994" s="82"/>
      <c r="AH2994" s="82"/>
    </row>
    <row r="2995" spans="1:34" s="116" customFormat="1" ht="19.5" customHeight="1">
      <c r="A2995" s="59"/>
      <c r="B2995" s="59"/>
      <c r="C2995" s="75"/>
      <c r="D2995" s="239"/>
      <c r="E2995" s="175"/>
      <c r="F2995" s="175"/>
      <c r="G2995" s="175"/>
      <c r="H2995" s="192"/>
      <c r="I2995" s="174"/>
      <c r="J2995" s="174"/>
      <c r="K2995" s="174"/>
      <c r="L2995" s="174"/>
      <c r="M2995" s="174"/>
      <c r="N2995" s="174"/>
      <c r="O2995" s="174"/>
      <c r="P2995" s="174"/>
      <c r="Q2995" s="108"/>
      <c r="R2995" s="82"/>
      <c r="S2995" s="82"/>
      <c r="T2995" s="82"/>
      <c r="U2995" s="82"/>
      <c r="V2995" s="82"/>
      <c r="W2995" s="82"/>
      <c r="X2995" s="82"/>
      <c r="Y2995" s="82"/>
      <c r="Z2995" s="82"/>
      <c r="AA2995" s="82"/>
      <c r="AB2995" s="82"/>
      <c r="AC2995" s="82"/>
      <c r="AD2995" s="82"/>
      <c r="AE2995" s="82"/>
      <c r="AF2995" s="82"/>
      <c r="AG2995" s="82"/>
      <c r="AH2995" s="82"/>
    </row>
    <row r="2996" spans="1:34" s="116" customFormat="1" ht="19.5" customHeight="1">
      <c r="A2996" s="59"/>
      <c r="B2996" s="59"/>
      <c r="C2996" s="75"/>
      <c r="D2996" s="239"/>
      <c r="E2996" s="175"/>
      <c r="F2996" s="175"/>
      <c r="G2996" s="175"/>
      <c r="H2996" s="192"/>
      <c r="I2996" s="174"/>
      <c r="J2996" s="174"/>
      <c r="K2996" s="174"/>
      <c r="L2996" s="174"/>
      <c r="M2996" s="174"/>
      <c r="N2996" s="174"/>
      <c r="O2996" s="174"/>
      <c r="P2996" s="174"/>
      <c r="Q2996" s="108"/>
      <c r="R2996" s="82"/>
      <c r="S2996" s="82"/>
      <c r="T2996" s="82"/>
      <c r="U2996" s="82"/>
      <c r="V2996" s="82"/>
      <c r="W2996" s="82"/>
      <c r="X2996" s="82"/>
      <c r="Y2996" s="82"/>
      <c r="Z2996" s="82"/>
      <c r="AA2996" s="82"/>
      <c r="AB2996" s="82"/>
      <c r="AC2996" s="82"/>
      <c r="AD2996" s="82"/>
      <c r="AE2996" s="82"/>
      <c r="AF2996" s="82"/>
      <c r="AG2996" s="82"/>
      <c r="AH2996" s="82"/>
    </row>
    <row r="2997" spans="1:34" s="116" customFormat="1" ht="19.5" customHeight="1">
      <c r="A2997" s="59"/>
      <c r="B2997" s="59"/>
      <c r="C2997" s="75"/>
      <c r="D2997" s="239"/>
      <c r="E2997" s="175"/>
      <c r="F2997" s="175"/>
      <c r="G2997" s="175"/>
      <c r="H2997" s="192"/>
      <c r="I2997" s="174"/>
      <c r="J2997" s="174"/>
      <c r="K2997" s="174"/>
      <c r="L2997" s="174"/>
      <c r="M2997" s="174"/>
      <c r="N2997" s="174"/>
      <c r="O2997" s="174"/>
      <c r="P2997" s="174"/>
      <c r="Q2997" s="108"/>
      <c r="R2997" s="82"/>
      <c r="S2997" s="82"/>
      <c r="T2997" s="82"/>
      <c r="U2997" s="82"/>
      <c r="V2997" s="82"/>
      <c r="W2997" s="82"/>
      <c r="X2997" s="82"/>
      <c r="Y2997" s="82"/>
      <c r="Z2997" s="82"/>
      <c r="AA2997" s="82"/>
      <c r="AB2997" s="82"/>
      <c r="AC2997" s="82"/>
      <c r="AD2997" s="82"/>
      <c r="AE2997" s="82"/>
      <c r="AF2997" s="82"/>
      <c r="AG2997" s="82"/>
      <c r="AH2997" s="82"/>
    </row>
    <row r="2998" spans="1:34" s="116" customFormat="1" ht="30" customHeight="1">
      <c r="A2998" s="59"/>
      <c r="B2998" s="59"/>
      <c r="C2998" s="75"/>
      <c r="D2998" s="239"/>
      <c r="E2998" s="175"/>
      <c r="F2998" s="175"/>
      <c r="G2998" s="175"/>
      <c r="H2998" s="192"/>
      <c r="I2998" s="174"/>
      <c r="J2998" s="174"/>
      <c r="K2998" s="174"/>
      <c r="L2998" s="174"/>
      <c r="M2998" s="174"/>
      <c r="N2998" s="174"/>
      <c r="O2998" s="174"/>
      <c r="P2998" s="174"/>
      <c r="Q2998" s="108"/>
      <c r="R2998" s="82"/>
      <c r="S2998" s="82"/>
      <c r="T2998" s="82"/>
      <c r="U2998" s="82"/>
      <c r="V2998" s="82"/>
      <c r="W2998" s="82"/>
      <c r="X2998" s="82"/>
      <c r="Y2998" s="82"/>
      <c r="Z2998" s="82"/>
      <c r="AA2998" s="82"/>
      <c r="AB2998" s="82"/>
      <c r="AC2998" s="82"/>
      <c r="AD2998" s="82"/>
      <c r="AE2998" s="82"/>
      <c r="AF2998" s="82"/>
      <c r="AG2998" s="82"/>
      <c r="AH2998" s="82"/>
    </row>
    <row r="2999" spans="1:34" s="116" customFormat="1" ht="19.5" customHeight="1">
      <c r="A2999" s="59"/>
      <c r="B2999" s="59"/>
      <c r="C2999" s="75"/>
      <c r="D2999" s="239"/>
      <c r="E2999" s="175"/>
      <c r="F2999" s="175"/>
      <c r="G2999" s="175"/>
      <c r="H2999" s="192"/>
      <c r="I2999" s="174"/>
      <c r="J2999" s="174"/>
      <c r="K2999" s="174"/>
      <c r="L2999" s="174"/>
      <c r="M2999" s="174"/>
      <c r="N2999" s="174"/>
      <c r="O2999" s="174"/>
      <c r="P2999" s="174"/>
      <c r="Q2999" s="108"/>
      <c r="R2999" s="82"/>
      <c r="S2999" s="82"/>
      <c r="T2999" s="82"/>
      <c r="U2999" s="82"/>
      <c r="V2999" s="82"/>
      <c r="W2999" s="82"/>
      <c r="X2999" s="82"/>
      <c r="Y2999" s="82"/>
      <c r="Z2999" s="82"/>
      <c r="AA2999" s="82"/>
      <c r="AB2999" s="82"/>
      <c r="AC2999" s="82"/>
      <c r="AD2999" s="82"/>
      <c r="AE2999" s="82"/>
      <c r="AF2999" s="82"/>
      <c r="AG2999" s="82"/>
      <c r="AH2999" s="82"/>
    </row>
    <row r="3000" spans="1:34" s="116" customFormat="1" ht="19.5" customHeight="1">
      <c r="A3000" s="59"/>
      <c r="B3000" s="59"/>
      <c r="C3000" s="75"/>
      <c r="D3000" s="239"/>
      <c r="E3000" s="175"/>
      <c r="F3000" s="175"/>
      <c r="G3000" s="175"/>
      <c r="H3000" s="192"/>
      <c r="I3000" s="174"/>
      <c r="J3000" s="174"/>
      <c r="K3000" s="174"/>
      <c r="L3000" s="174"/>
      <c r="M3000" s="174"/>
      <c r="N3000" s="174"/>
      <c r="O3000" s="174"/>
      <c r="P3000" s="174"/>
      <c r="Q3000" s="108"/>
      <c r="R3000" s="82"/>
      <c r="S3000" s="82"/>
      <c r="T3000" s="82"/>
      <c r="U3000" s="82"/>
      <c r="V3000" s="82"/>
      <c r="W3000" s="82"/>
      <c r="X3000" s="82"/>
      <c r="Y3000" s="82"/>
      <c r="Z3000" s="82"/>
      <c r="AA3000" s="82"/>
      <c r="AB3000" s="82"/>
      <c r="AC3000" s="82"/>
      <c r="AD3000" s="82"/>
      <c r="AE3000" s="82"/>
      <c r="AF3000" s="82"/>
      <c r="AG3000" s="82"/>
      <c r="AH3000" s="82"/>
    </row>
    <row r="3001" spans="1:34" s="116" customFormat="1" ht="19.5" customHeight="1">
      <c r="A3001" s="59"/>
      <c r="B3001" s="59"/>
      <c r="C3001" s="75"/>
      <c r="D3001" s="239"/>
      <c r="E3001" s="175"/>
      <c r="F3001" s="175"/>
      <c r="G3001" s="175"/>
      <c r="H3001" s="192"/>
      <c r="I3001" s="174"/>
      <c r="J3001" s="174"/>
      <c r="K3001" s="174"/>
      <c r="L3001" s="174"/>
      <c r="M3001" s="174"/>
      <c r="N3001" s="174"/>
      <c r="O3001" s="174"/>
      <c r="P3001" s="174"/>
      <c r="Q3001" s="108"/>
      <c r="R3001" s="82"/>
      <c r="S3001" s="82"/>
      <c r="T3001" s="82"/>
      <c r="U3001" s="82"/>
      <c r="V3001" s="82"/>
      <c r="W3001" s="82"/>
      <c r="X3001" s="82"/>
      <c r="Y3001" s="82"/>
      <c r="Z3001" s="82"/>
      <c r="AA3001" s="82"/>
      <c r="AB3001" s="82"/>
      <c r="AC3001" s="82"/>
      <c r="AD3001" s="82"/>
      <c r="AE3001" s="82"/>
      <c r="AF3001" s="82"/>
      <c r="AG3001" s="82"/>
      <c r="AH3001" s="82"/>
    </row>
    <row r="3002" spans="1:34" s="116" customFormat="1" ht="19.5" customHeight="1">
      <c r="A3002" s="59"/>
      <c r="B3002" s="59"/>
      <c r="C3002" s="75"/>
      <c r="D3002" s="239"/>
      <c r="E3002" s="175"/>
      <c r="F3002" s="175"/>
      <c r="G3002" s="175"/>
      <c r="H3002" s="192"/>
      <c r="I3002" s="174"/>
      <c r="J3002" s="174"/>
      <c r="K3002" s="174"/>
      <c r="L3002" s="174"/>
      <c r="M3002" s="174"/>
      <c r="N3002" s="174"/>
      <c r="O3002" s="174"/>
      <c r="P3002" s="174"/>
      <c r="Q3002" s="108"/>
      <c r="R3002" s="82"/>
      <c r="S3002" s="82"/>
      <c r="T3002" s="82"/>
      <c r="U3002" s="82"/>
      <c r="V3002" s="82"/>
      <c r="W3002" s="82"/>
      <c r="X3002" s="82"/>
      <c r="Y3002" s="82"/>
      <c r="Z3002" s="82"/>
      <c r="AA3002" s="82"/>
      <c r="AB3002" s="82"/>
      <c r="AC3002" s="82"/>
      <c r="AD3002" s="82"/>
      <c r="AE3002" s="82"/>
      <c r="AF3002" s="82"/>
      <c r="AG3002" s="82"/>
      <c r="AH3002" s="82"/>
    </row>
    <row r="3003" spans="1:34" s="116" customFormat="1" ht="19.5" customHeight="1">
      <c r="A3003" s="59"/>
      <c r="B3003" s="59"/>
      <c r="C3003" s="75"/>
      <c r="D3003" s="239"/>
      <c r="E3003" s="175"/>
      <c r="F3003" s="175"/>
      <c r="G3003" s="175"/>
      <c r="H3003" s="192"/>
      <c r="I3003" s="174"/>
      <c r="J3003" s="174"/>
      <c r="K3003" s="174"/>
      <c r="L3003" s="174"/>
      <c r="M3003" s="174"/>
      <c r="N3003" s="174"/>
      <c r="O3003" s="174"/>
      <c r="P3003" s="174"/>
      <c r="Q3003" s="108"/>
      <c r="R3003" s="82"/>
      <c r="S3003" s="82"/>
      <c r="T3003" s="82"/>
      <c r="U3003" s="82"/>
      <c r="V3003" s="82"/>
      <c r="W3003" s="82"/>
      <c r="X3003" s="82"/>
      <c r="Y3003" s="82"/>
      <c r="Z3003" s="82"/>
      <c r="AA3003" s="82"/>
      <c r="AB3003" s="82"/>
      <c r="AC3003" s="82"/>
      <c r="AD3003" s="82"/>
      <c r="AE3003" s="82"/>
      <c r="AF3003" s="82"/>
      <c r="AG3003" s="82"/>
      <c r="AH3003" s="82"/>
    </row>
    <row r="3004" spans="1:34" s="116" customFormat="1" ht="19.5" customHeight="1">
      <c r="A3004" s="59"/>
      <c r="B3004" s="59"/>
      <c r="C3004" s="75"/>
      <c r="D3004" s="239"/>
      <c r="E3004" s="175"/>
      <c r="F3004" s="175"/>
      <c r="G3004" s="175"/>
      <c r="H3004" s="192"/>
      <c r="I3004" s="174"/>
      <c r="J3004" s="174"/>
      <c r="K3004" s="174"/>
      <c r="L3004" s="174"/>
      <c r="M3004" s="174"/>
      <c r="N3004" s="174"/>
      <c r="O3004" s="174"/>
      <c r="P3004" s="174"/>
      <c r="Q3004" s="108"/>
      <c r="R3004" s="82"/>
      <c r="S3004" s="82"/>
      <c r="T3004" s="82"/>
      <c r="U3004" s="82"/>
      <c r="V3004" s="82"/>
      <c r="W3004" s="82"/>
      <c r="X3004" s="82"/>
      <c r="Y3004" s="82"/>
      <c r="Z3004" s="82"/>
      <c r="AA3004" s="82"/>
      <c r="AB3004" s="82"/>
      <c r="AC3004" s="82"/>
      <c r="AD3004" s="82"/>
      <c r="AE3004" s="82"/>
      <c r="AF3004" s="82"/>
      <c r="AG3004" s="82"/>
      <c r="AH3004" s="82"/>
    </row>
    <row r="3005" spans="1:34" s="116" customFormat="1" ht="19.5" customHeight="1">
      <c r="A3005" s="59"/>
      <c r="B3005" s="59"/>
      <c r="C3005" s="75"/>
      <c r="D3005" s="239"/>
      <c r="E3005" s="175"/>
      <c r="F3005" s="175"/>
      <c r="G3005" s="175"/>
      <c r="H3005" s="192"/>
      <c r="I3005" s="174"/>
      <c r="J3005" s="174"/>
      <c r="K3005" s="174"/>
      <c r="L3005" s="174"/>
      <c r="M3005" s="174"/>
      <c r="N3005" s="174"/>
      <c r="O3005" s="174"/>
      <c r="P3005" s="174"/>
      <c r="Q3005" s="108"/>
      <c r="R3005" s="82"/>
      <c r="S3005" s="82"/>
      <c r="T3005" s="82"/>
      <c r="U3005" s="82"/>
      <c r="V3005" s="82"/>
      <c r="W3005" s="82"/>
      <c r="X3005" s="82"/>
      <c r="Y3005" s="82"/>
      <c r="Z3005" s="82"/>
      <c r="AA3005" s="82"/>
      <c r="AB3005" s="82"/>
      <c r="AC3005" s="82"/>
      <c r="AD3005" s="82"/>
      <c r="AE3005" s="82"/>
      <c r="AF3005" s="82"/>
      <c r="AG3005" s="82"/>
      <c r="AH3005" s="82"/>
    </row>
    <row r="3006" spans="1:34" s="116" customFormat="1" ht="19.5" customHeight="1">
      <c r="A3006" s="59"/>
      <c r="B3006" s="59"/>
      <c r="C3006" s="75"/>
      <c r="D3006" s="239"/>
      <c r="E3006" s="175"/>
      <c r="F3006" s="175"/>
      <c r="G3006" s="175"/>
      <c r="H3006" s="192"/>
      <c r="I3006" s="174"/>
      <c r="J3006" s="174"/>
      <c r="K3006" s="174"/>
      <c r="L3006" s="174"/>
      <c r="M3006" s="174"/>
      <c r="N3006" s="174"/>
      <c r="O3006" s="174"/>
      <c r="P3006" s="174"/>
      <c r="Q3006" s="108"/>
      <c r="R3006" s="82"/>
      <c r="S3006" s="82"/>
      <c r="T3006" s="82"/>
      <c r="U3006" s="82"/>
      <c r="V3006" s="82"/>
      <c r="W3006" s="82"/>
      <c r="X3006" s="82"/>
      <c r="Y3006" s="82"/>
      <c r="Z3006" s="82"/>
      <c r="AA3006" s="82"/>
      <c r="AB3006" s="82"/>
      <c r="AC3006" s="82"/>
      <c r="AD3006" s="82"/>
      <c r="AE3006" s="82"/>
      <c r="AF3006" s="82"/>
      <c r="AG3006" s="82"/>
      <c r="AH3006" s="82"/>
    </row>
    <row r="3007" spans="1:34" s="116" customFormat="1" ht="19.5" customHeight="1">
      <c r="A3007" s="59"/>
      <c r="B3007" s="59"/>
      <c r="C3007" s="75"/>
      <c r="D3007" s="239"/>
      <c r="E3007" s="175"/>
      <c r="F3007" s="175"/>
      <c r="G3007" s="175"/>
      <c r="H3007" s="192"/>
      <c r="I3007" s="174"/>
      <c r="J3007" s="174"/>
      <c r="K3007" s="174"/>
      <c r="L3007" s="174"/>
      <c r="M3007" s="174"/>
      <c r="N3007" s="174"/>
      <c r="O3007" s="174"/>
      <c r="P3007" s="174"/>
      <c r="Q3007" s="108"/>
      <c r="R3007" s="82"/>
      <c r="S3007" s="82"/>
      <c r="T3007" s="82"/>
      <c r="U3007" s="82"/>
      <c r="V3007" s="82"/>
      <c r="W3007" s="82"/>
      <c r="X3007" s="82"/>
      <c r="Y3007" s="82"/>
      <c r="Z3007" s="82"/>
      <c r="AA3007" s="82"/>
      <c r="AB3007" s="82"/>
      <c r="AC3007" s="82"/>
      <c r="AD3007" s="82"/>
      <c r="AE3007" s="82"/>
      <c r="AF3007" s="82"/>
      <c r="AG3007" s="82"/>
      <c r="AH3007" s="82"/>
    </row>
    <row r="3008" spans="1:34" s="116" customFormat="1" ht="19.5" customHeight="1">
      <c r="A3008" s="59"/>
      <c r="B3008" s="59"/>
      <c r="C3008" s="75"/>
      <c r="D3008" s="239"/>
      <c r="E3008" s="175"/>
      <c r="F3008" s="175"/>
      <c r="G3008" s="175"/>
      <c r="H3008" s="192"/>
      <c r="I3008" s="174"/>
      <c r="J3008" s="174"/>
      <c r="K3008" s="174"/>
      <c r="L3008" s="174"/>
      <c r="M3008" s="174"/>
      <c r="N3008" s="174"/>
      <c r="O3008" s="174"/>
      <c r="P3008" s="174"/>
      <c r="Q3008" s="108"/>
      <c r="R3008" s="82"/>
      <c r="S3008" s="82"/>
      <c r="T3008" s="82"/>
      <c r="U3008" s="82"/>
      <c r="V3008" s="82"/>
      <c r="W3008" s="82"/>
      <c r="X3008" s="82"/>
      <c r="Y3008" s="82"/>
      <c r="Z3008" s="82"/>
      <c r="AA3008" s="82"/>
      <c r="AB3008" s="82"/>
      <c r="AC3008" s="82"/>
      <c r="AD3008" s="82"/>
      <c r="AE3008" s="82"/>
      <c r="AF3008" s="82"/>
      <c r="AG3008" s="82"/>
      <c r="AH3008" s="82"/>
    </row>
    <row r="3009" spans="1:34" s="116" customFormat="1" ht="19.5" customHeight="1">
      <c r="A3009" s="59"/>
      <c r="B3009" s="59"/>
      <c r="C3009" s="75"/>
      <c r="D3009" s="239"/>
      <c r="E3009" s="175"/>
      <c r="F3009" s="175"/>
      <c r="G3009" s="175"/>
      <c r="H3009" s="192"/>
      <c r="I3009" s="174"/>
      <c r="J3009" s="174"/>
      <c r="K3009" s="174"/>
      <c r="L3009" s="174"/>
      <c r="M3009" s="174"/>
      <c r="N3009" s="174"/>
      <c r="O3009" s="174"/>
      <c r="P3009" s="174"/>
      <c r="Q3009" s="108"/>
      <c r="R3009" s="82"/>
      <c r="S3009" s="82"/>
      <c r="T3009" s="82"/>
      <c r="U3009" s="82"/>
      <c r="V3009" s="82"/>
      <c r="W3009" s="82"/>
      <c r="X3009" s="82"/>
      <c r="Y3009" s="82"/>
      <c r="Z3009" s="82"/>
      <c r="AA3009" s="82"/>
      <c r="AB3009" s="82"/>
      <c r="AC3009" s="82"/>
      <c r="AD3009" s="82"/>
      <c r="AE3009" s="82"/>
      <c r="AF3009" s="82"/>
      <c r="AG3009" s="82"/>
      <c r="AH3009" s="82"/>
    </row>
    <row r="3010" spans="1:34" s="116" customFormat="1" ht="19.5" customHeight="1">
      <c r="A3010" s="59"/>
      <c r="B3010" s="59"/>
      <c r="C3010" s="75"/>
      <c r="D3010" s="239"/>
      <c r="E3010" s="175"/>
      <c r="F3010" s="175"/>
      <c r="G3010" s="175"/>
      <c r="H3010" s="192"/>
      <c r="I3010" s="174"/>
      <c r="J3010" s="174"/>
      <c r="K3010" s="174"/>
      <c r="L3010" s="174"/>
      <c r="M3010" s="174"/>
      <c r="N3010" s="174"/>
      <c r="O3010" s="174"/>
      <c r="P3010" s="174"/>
      <c r="Q3010" s="108"/>
      <c r="R3010" s="82"/>
      <c r="S3010" s="82"/>
      <c r="T3010" s="82"/>
      <c r="U3010" s="82"/>
      <c r="V3010" s="82"/>
      <c r="W3010" s="82"/>
      <c r="X3010" s="82"/>
      <c r="Y3010" s="82"/>
      <c r="Z3010" s="82"/>
      <c r="AA3010" s="82"/>
      <c r="AB3010" s="82"/>
      <c r="AC3010" s="82"/>
      <c r="AD3010" s="82"/>
      <c r="AE3010" s="82"/>
      <c r="AF3010" s="82"/>
      <c r="AG3010" s="82"/>
      <c r="AH3010" s="82"/>
    </row>
    <row r="3011" spans="1:34" s="116" customFormat="1" ht="19.5" customHeight="1">
      <c r="A3011" s="59"/>
      <c r="B3011" s="59"/>
      <c r="C3011" s="75"/>
      <c r="D3011" s="239"/>
      <c r="E3011" s="175"/>
      <c r="F3011" s="175"/>
      <c r="G3011" s="175"/>
      <c r="H3011" s="192"/>
      <c r="I3011" s="174"/>
      <c r="J3011" s="174"/>
      <c r="K3011" s="174"/>
      <c r="L3011" s="174"/>
      <c r="M3011" s="174"/>
      <c r="N3011" s="174"/>
      <c r="O3011" s="174"/>
      <c r="P3011" s="174"/>
      <c r="Q3011" s="108"/>
      <c r="R3011" s="82"/>
      <c r="S3011" s="82"/>
      <c r="T3011" s="82"/>
      <c r="U3011" s="82"/>
      <c r="V3011" s="82"/>
      <c r="W3011" s="82"/>
      <c r="X3011" s="82"/>
      <c r="Y3011" s="82"/>
      <c r="Z3011" s="82"/>
      <c r="AA3011" s="82"/>
      <c r="AB3011" s="82"/>
      <c r="AC3011" s="82"/>
      <c r="AD3011" s="82"/>
      <c r="AE3011" s="82"/>
      <c r="AF3011" s="82"/>
      <c r="AG3011" s="82"/>
      <c r="AH3011" s="82"/>
    </row>
    <row r="3012" spans="1:34" s="116" customFormat="1" ht="19.5" customHeight="1">
      <c r="A3012" s="59"/>
      <c r="B3012" s="59"/>
      <c r="C3012" s="75"/>
      <c r="D3012" s="239"/>
      <c r="E3012" s="175"/>
      <c r="F3012" s="175"/>
      <c r="G3012" s="175"/>
      <c r="H3012" s="192"/>
      <c r="I3012" s="174"/>
      <c r="J3012" s="174"/>
      <c r="K3012" s="174"/>
      <c r="L3012" s="174"/>
      <c r="M3012" s="174"/>
      <c r="N3012" s="174"/>
      <c r="O3012" s="174"/>
      <c r="P3012" s="174"/>
      <c r="Q3012" s="108"/>
      <c r="R3012" s="82"/>
      <c r="S3012" s="82"/>
      <c r="T3012" s="82"/>
      <c r="U3012" s="82"/>
      <c r="V3012" s="82"/>
      <c r="W3012" s="82"/>
      <c r="X3012" s="82"/>
      <c r="Y3012" s="82"/>
      <c r="Z3012" s="82"/>
      <c r="AA3012" s="82"/>
      <c r="AB3012" s="82"/>
      <c r="AC3012" s="82"/>
      <c r="AD3012" s="82"/>
      <c r="AE3012" s="82"/>
      <c r="AF3012" s="82"/>
      <c r="AG3012" s="82"/>
      <c r="AH3012" s="82"/>
    </row>
    <row r="3013" spans="1:34" s="116" customFormat="1" ht="19.5" customHeight="1">
      <c r="A3013" s="59"/>
      <c r="B3013" s="59"/>
      <c r="C3013" s="75"/>
      <c r="D3013" s="239"/>
      <c r="E3013" s="175"/>
      <c r="F3013" s="175"/>
      <c r="G3013" s="175"/>
      <c r="H3013" s="192"/>
      <c r="I3013" s="174"/>
      <c r="J3013" s="174"/>
      <c r="K3013" s="174"/>
      <c r="L3013" s="174"/>
      <c r="M3013" s="174"/>
      <c r="N3013" s="174"/>
      <c r="O3013" s="174"/>
      <c r="P3013" s="174"/>
      <c r="Q3013" s="108"/>
      <c r="R3013" s="82"/>
      <c r="S3013" s="82"/>
      <c r="T3013" s="82"/>
      <c r="U3013" s="82"/>
      <c r="V3013" s="82"/>
      <c r="W3013" s="82"/>
      <c r="X3013" s="82"/>
      <c r="Y3013" s="82"/>
      <c r="Z3013" s="82"/>
      <c r="AA3013" s="82"/>
      <c r="AB3013" s="82"/>
      <c r="AC3013" s="82"/>
      <c r="AD3013" s="82"/>
      <c r="AE3013" s="82"/>
      <c r="AF3013" s="82"/>
      <c r="AG3013" s="82"/>
      <c r="AH3013" s="82"/>
    </row>
    <row r="3014" spans="1:34" s="116" customFormat="1" ht="19.5" customHeight="1">
      <c r="A3014" s="59"/>
      <c r="B3014" s="59"/>
      <c r="C3014" s="75"/>
      <c r="D3014" s="239"/>
      <c r="E3014" s="175"/>
      <c r="F3014" s="175"/>
      <c r="G3014" s="175"/>
      <c r="H3014" s="192"/>
      <c r="I3014" s="174"/>
      <c r="J3014" s="174"/>
      <c r="K3014" s="174"/>
      <c r="L3014" s="174"/>
      <c r="M3014" s="174"/>
      <c r="N3014" s="174"/>
      <c r="O3014" s="174"/>
      <c r="P3014" s="174"/>
      <c r="Q3014" s="108"/>
      <c r="R3014" s="82"/>
      <c r="S3014" s="82"/>
      <c r="T3014" s="82"/>
      <c r="U3014" s="82"/>
      <c r="V3014" s="82"/>
      <c r="W3014" s="82"/>
      <c r="X3014" s="82"/>
      <c r="Y3014" s="82"/>
      <c r="Z3014" s="82"/>
      <c r="AA3014" s="82"/>
      <c r="AB3014" s="82"/>
      <c r="AC3014" s="82"/>
      <c r="AD3014" s="82"/>
      <c r="AE3014" s="82"/>
      <c r="AF3014" s="82"/>
      <c r="AG3014" s="82"/>
      <c r="AH3014" s="82"/>
    </row>
    <row r="3015" spans="1:34" s="116" customFormat="1" ht="42" customHeight="1">
      <c r="A3015" s="59"/>
      <c r="B3015" s="59"/>
      <c r="C3015" s="75"/>
      <c r="D3015" s="239"/>
      <c r="E3015" s="175"/>
      <c r="F3015" s="175"/>
      <c r="G3015" s="175"/>
      <c r="H3015" s="192"/>
      <c r="I3015" s="174"/>
      <c r="J3015" s="174"/>
      <c r="K3015" s="174"/>
      <c r="L3015" s="174"/>
      <c r="M3015" s="174"/>
      <c r="N3015" s="174"/>
      <c r="O3015" s="174"/>
      <c r="P3015" s="174"/>
      <c r="Q3015" s="108"/>
      <c r="R3015" s="82"/>
      <c r="S3015" s="82"/>
      <c r="T3015" s="82"/>
      <c r="U3015" s="82"/>
      <c r="V3015" s="82"/>
      <c r="W3015" s="82"/>
      <c r="X3015" s="82"/>
      <c r="Y3015" s="82"/>
      <c r="Z3015" s="82"/>
      <c r="AA3015" s="82"/>
      <c r="AB3015" s="82"/>
      <c r="AC3015" s="82"/>
      <c r="AD3015" s="82"/>
      <c r="AE3015" s="82"/>
      <c r="AF3015" s="82"/>
      <c r="AG3015" s="82"/>
      <c r="AH3015" s="82"/>
    </row>
    <row r="3016" spans="1:34" s="116" customFormat="1" ht="19.5" customHeight="1">
      <c r="A3016" s="59"/>
      <c r="B3016" s="59"/>
      <c r="C3016" s="75"/>
      <c r="D3016" s="239"/>
      <c r="E3016" s="175"/>
      <c r="F3016" s="175"/>
      <c r="G3016" s="175"/>
      <c r="H3016" s="192"/>
      <c r="I3016" s="174"/>
      <c r="J3016" s="174"/>
      <c r="K3016" s="174"/>
      <c r="L3016" s="174"/>
      <c r="M3016" s="174"/>
      <c r="N3016" s="174"/>
      <c r="O3016" s="174"/>
      <c r="P3016" s="174"/>
      <c r="Q3016" s="108"/>
      <c r="R3016" s="82"/>
      <c r="S3016" s="82"/>
      <c r="T3016" s="82"/>
      <c r="U3016" s="82"/>
      <c r="V3016" s="82"/>
      <c r="W3016" s="82"/>
      <c r="X3016" s="82"/>
      <c r="Y3016" s="82"/>
      <c r="Z3016" s="82"/>
      <c r="AA3016" s="82"/>
      <c r="AB3016" s="82"/>
      <c r="AC3016" s="82"/>
      <c r="AD3016" s="82"/>
      <c r="AE3016" s="82"/>
      <c r="AF3016" s="82"/>
      <c r="AG3016" s="82"/>
      <c r="AH3016" s="82"/>
    </row>
    <row r="3017" ht="19.5" customHeight="1"/>
    <row r="3018" ht="19.5" customHeight="1"/>
    <row r="3019" ht="19.5" customHeight="1"/>
    <row r="3020" ht="30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spans="1:34" s="5" customFormat="1" ht="19.5" customHeight="1">
      <c r="A3027" s="59"/>
      <c r="B3027" s="59"/>
      <c r="C3027" s="75"/>
      <c r="D3027" s="239"/>
      <c r="E3027" s="175"/>
      <c r="F3027" s="175"/>
      <c r="G3027" s="175"/>
      <c r="H3027" s="192"/>
      <c r="I3027" s="174"/>
      <c r="J3027" s="174"/>
      <c r="K3027" s="174"/>
      <c r="L3027" s="174"/>
      <c r="M3027" s="174"/>
      <c r="N3027" s="174"/>
      <c r="O3027" s="174"/>
      <c r="P3027" s="174"/>
      <c r="Q3027" s="108"/>
      <c r="R3027" s="82"/>
      <c r="S3027" s="82"/>
      <c r="T3027" s="82"/>
      <c r="U3027" s="82"/>
      <c r="V3027" s="82"/>
      <c r="W3027" s="82"/>
      <c r="X3027" s="82"/>
      <c r="Y3027" s="82"/>
      <c r="Z3027" s="82"/>
      <c r="AA3027" s="82"/>
      <c r="AB3027" s="82"/>
      <c r="AC3027" s="82"/>
      <c r="AD3027" s="82"/>
      <c r="AE3027" s="82"/>
      <c r="AF3027" s="82"/>
      <c r="AG3027" s="82"/>
      <c r="AH3027" s="82"/>
    </row>
    <row r="3028" spans="1:34" s="5" customFormat="1" ht="30" customHeight="1">
      <c r="A3028" s="59"/>
      <c r="B3028" s="59"/>
      <c r="C3028" s="75"/>
      <c r="D3028" s="239"/>
      <c r="E3028" s="175"/>
      <c r="F3028" s="175"/>
      <c r="G3028" s="175"/>
      <c r="H3028" s="192"/>
      <c r="I3028" s="174"/>
      <c r="J3028" s="174"/>
      <c r="K3028" s="174"/>
      <c r="L3028" s="174"/>
      <c r="M3028" s="174"/>
      <c r="N3028" s="174"/>
      <c r="O3028" s="174"/>
      <c r="P3028" s="174"/>
      <c r="Q3028" s="108"/>
      <c r="R3028" s="82"/>
      <c r="S3028" s="82"/>
      <c r="T3028" s="82"/>
      <c r="U3028" s="82"/>
      <c r="V3028" s="82"/>
      <c r="W3028" s="82"/>
      <c r="X3028" s="82"/>
      <c r="Y3028" s="82"/>
      <c r="Z3028" s="82"/>
      <c r="AA3028" s="82"/>
      <c r="AB3028" s="82"/>
      <c r="AC3028" s="82"/>
      <c r="AD3028" s="82"/>
      <c r="AE3028" s="82"/>
      <c r="AF3028" s="82"/>
      <c r="AG3028" s="82"/>
      <c r="AH3028" s="82"/>
    </row>
    <row r="3029" spans="1:34" s="5" customFormat="1" ht="19.5" customHeight="1">
      <c r="A3029" s="59"/>
      <c r="B3029" s="59"/>
      <c r="C3029" s="75"/>
      <c r="D3029" s="239"/>
      <c r="E3029" s="175"/>
      <c r="F3029" s="175"/>
      <c r="G3029" s="175"/>
      <c r="H3029" s="192"/>
      <c r="I3029" s="174"/>
      <c r="J3029" s="174"/>
      <c r="K3029" s="174"/>
      <c r="L3029" s="174"/>
      <c r="M3029" s="174"/>
      <c r="N3029" s="174"/>
      <c r="O3029" s="174"/>
      <c r="P3029" s="174"/>
      <c r="Q3029" s="108"/>
      <c r="R3029" s="82"/>
      <c r="S3029" s="82"/>
      <c r="T3029" s="82"/>
      <c r="U3029" s="82"/>
      <c r="V3029" s="82"/>
      <c r="W3029" s="82"/>
      <c r="X3029" s="82"/>
      <c r="Y3029" s="82"/>
      <c r="Z3029" s="82"/>
      <c r="AA3029" s="82"/>
      <c r="AB3029" s="82"/>
      <c r="AC3029" s="82"/>
      <c r="AD3029" s="82"/>
      <c r="AE3029" s="82"/>
      <c r="AF3029" s="82"/>
      <c r="AG3029" s="82"/>
      <c r="AH3029" s="82"/>
    </row>
    <row r="3030" spans="1:34" s="5" customFormat="1" ht="19.5" customHeight="1">
      <c r="A3030" s="59"/>
      <c r="B3030" s="59"/>
      <c r="C3030" s="75"/>
      <c r="D3030" s="239"/>
      <c r="E3030" s="175"/>
      <c r="F3030" s="175"/>
      <c r="G3030" s="175"/>
      <c r="H3030" s="192"/>
      <c r="I3030" s="174"/>
      <c r="J3030" s="174"/>
      <c r="K3030" s="174"/>
      <c r="L3030" s="174"/>
      <c r="M3030" s="174"/>
      <c r="N3030" s="174"/>
      <c r="O3030" s="174"/>
      <c r="P3030" s="174"/>
      <c r="Q3030" s="108"/>
      <c r="R3030" s="82"/>
      <c r="S3030" s="82"/>
      <c r="T3030" s="82"/>
      <c r="U3030" s="82"/>
      <c r="V3030" s="82"/>
      <c r="W3030" s="82"/>
      <c r="X3030" s="82"/>
      <c r="Y3030" s="82"/>
      <c r="Z3030" s="82"/>
      <c r="AA3030" s="82"/>
      <c r="AB3030" s="82"/>
      <c r="AC3030" s="82"/>
      <c r="AD3030" s="82"/>
      <c r="AE3030" s="82"/>
      <c r="AF3030" s="82"/>
      <c r="AG3030" s="82"/>
      <c r="AH3030" s="82"/>
    </row>
    <row r="3031" spans="1:34" s="5" customFormat="1" ht="19.5" customHeight="1">
      <c r="A3031" s="59"/>
      <c r="B3031" s="59"/>
      <c r="C3031" s="75"/>
      <c r="D3031" s="239"/>
      <c r="E3031" s="175"/>
      <c r="F3031" s="175"/>
      <c r="G3031" s="175"/>
      <c r="H3031" s="192"/>
      <c r="I3031" s="174"/>
      <c r="J3031" s="174"/>
      <c r="K3031" s="174"/>
      <c r="L3031" s="174"/>
      <c r="M3031" s="174"/>
      <c r="N3031" s="174"/>
      <c r="O3031" s="174"/>
      <c r="P3031" s="174"/>
      <c r="Q3031" s="108"/>
      <c r="R3031" s="82"/>
      <c r="S3031" s="82"/>
      <c r="T3031" s="82"/>
      <c r="U3031" s="82"/>
      <c r="V3031" s="82"/>
      <c r="W3031" s="82"/>
      <c r="X3031" s="82"/>
      <c r="Y3031" s="82"/>
      <c r="Z3031" s="82"/>
      <c r="AA3031" s="82"/>
      <c r="AB3031" s="82"/>
      <c r="AC3031" s="82"/>
      <c r="AD3031" s="82"/>
      <c r="AE3031" s="82"/>
      <c r="AF3031" s="82"/>
      <c r="AG3031" s="82"/>
      <c r="AH3031" s="82"/>
    </row>
    <row r="3032" spans="1:34" s="5" customFormat="1" ht="19.5" customHeight="1">
      <c r="A3032" s="59"/>
      <c r="B3032" s="59"/>
      <c r="C3032" s="75"/>
      <c r="D3032" s="239"/>
      <c r="E3032" s="175"/>
      <c r="F3032" s="175"/>
      <c r="G3032" s="175"/>
      <c r="H3032" s="192"/>
      <c r="I3032" s="174"/>
      <c r="J3032" s="174"/>
      <c r="K3032" s="174"/>
      <c r="L3032" s="174"/>
      <c r="M3032" s="174"/>
      <c r="N3032" s="174"/>
      <c r="O3032" s="174"/>
      <c r="P3032" s="174"/>
      <c r="Q3032" s="108"/>
      <c r="R3032" s="82"/>
      <c r="S3032" s="82"/>
      <c r="T3032" s="82"/>
      <c r="U3032" s="82"/>
      <c r="V3032" s="82"/>
      <c r="W3032" s="82"/>
      <c r="X3032" s="82"/>
      <c r="Y3032" s="82"/>
      <c r="Z3032" s="82"/>
      <c r="AA3032" s="82"/>
      <c r="AB3032" s="82"/>
      <c r="AC3032" s="82"/>
      <c r="AD3032" s="82"/>
      <c r="AE3032" s="82"/>
      <c r="AF3032" s="82"/>
      <c r="AG3032" s="82"/>
      <c r="AH3032" s="82"/>
    </row>
    <row r="3033" spans="1:34" s="5" customFormat="1" ht="19.5" customHeight="1">
      <c r="A3033" s="59"/>
      <c r="B3033" s="59"/>
      <c r="C3033" s="75"/>
      <c r="D3033" s="239"/>
      <c r="E3033" s="175"/>
      <c r="F3033" s="175"/>
      <c r="G3033" s="175"/>
      <c r="H3033" s="192"/>
      <c r="I3033" s="174"/>
      <c r="J3033" s="174"/>
      <c r="K3033" s="174"/>
      <c r="L3033" s="174"/>
      <c r="M3033" s="174"/>
      <c r="N3033" s="174"/>
      <c r="O3033" s="174"/>
      <c r="P3033" s="174"/>
      <c r="Q3033" s="108"/>
      <c r="R3033" s="82"/>
      <c r="S3033" s="82"/>
      <c r="T3033" s="82"/>
      <c r="U3033" s="82"/>
      <c r="V3033" s="82"/>
      <c r="W3033" s="82"/>
      <c r="X3033" s="82"/>
      <c r="Y3033" s="82"/>
      <c r="Z3033" s="82"/>
      <c r="AA3033" s="82"/>
      <c r="AB3033" s="82"/>
      <c r="AC3033" s="82"/>
      <c r="AD3033" s="82"/>
      <c r="AE3033" s="82"/>
      <c r="AF3033" s="82"/>
      <c r="AG3033" s="82"/>
      <c r="AH3033" s="82"/>
    </row>
    <row r="3034" spans="1:34" s="5" customFormat="1" ht="19.5" customHeight="1">
      <c r="A3034" s="59"/>
      <c r="B3034" s="59"/>
      <c r="C3034" s="75"/>
      <c r="D3034" s="239"/>
      <c r="E3034" s="175"/>
      <c r="F3034" s="175"/>
      <c r="G3034" s="175"/>
      <c r="H3034" s="192"/>
      <c r="I3034" s="174"/>
      <c r="J3034" s="174"/>
      <c r="K3034" s="174"/>
      <c r="L3034" s="174"/>
      <c r="M3034" s="174"/>
      <c r="N3034" s="174"/>
      <c r="O3034" s="174"/>
      <c r="P3034" s="174"/>
      <c r="Q3034" s="108"/>
      <c r="R3034" s="82"/>
      <c r="S3034" s="82"/>
      <c r="T3034" s="82"/>
      <c r="U3034" s="82"/>
      <c r="V3034" s="82"/>
      <c r="W3034" s="82"/>
      <c r="X3034" s="82"/>
      <c r="Y3034" s="82"/>
      <c r="Z3034" s="82"/>
      <c r="AA3034" s="82"/>
      <c r="AB3034" s="82"/>
      <c r="AC3034" s="82"/>
      <c r="AD3034" s="82"/>
      <c r="AE3034" s="82"/>
      <c r="AF3034" s="82"/>
      <c r="AG3034" s="82"/>
      <c r="AH3034" s="82"/>
    </row>
    <row r="3035" spans="1:34" s="5" customFormat="1" ht="19.5" customHeight="1">
      <c r="A3035" s="59"/>
      <c r="B3035" s="59"/>
      <c r="C3035" s="75"/>
      <c r="D3035" s="239"/>
      <c r="E3035" s="175"/>
      <c r="F3035" s="175"/>
      <c r="G3035" s="175"/>
      <c r="H3035" s="192"/>
      <c r="I3035" s="174"/>
      <c r="J3035" s="174"/>
      <c r="K3035" s="174"/>
      <c r="L3035" s="174"/>
      <c r="M3035" s="174"/>
      <c r="N3035" s="174"/>
      <c r="O3035" s="174"/>
      <c r="P3035" s="174"/>
      <c r="Q3035" s="108"/>
      <c r="R3035" s="82"/>
      <c r="S3035" s="82"/>
      <c r="T3035" s="82"/>
      <c r="U3035" s="82"/>
      <c r="V3035" s="82"/>
      <c r="W3035" s="82"/>
      <c r="X3035" s="82"/>
      <c r="Y3035" s="82"/>
      <c r="Z3035" s="82"/>
      <c r="AA3035" s="82"/>
      <c r="AB3035" s="82"/>
      <c r="AC3035" s="82"/>
      <c r="AD3035" s="82"/>
      <c r="AE3035" s="82"/>
      <c r="AF3035" s="82"/>
      <c r="AG3035" s="82"/>
      <c r="AH3035" s="82"/>
    </row>
    <row r="3036" spans="1:34" s="5" customFormat="1" ht="19.5" customHeight="1">
      <c r="A3036" s="59"/>
      <c r="B3036" s="59"/>
      <c r="C3036" s="75"/>
      <c r="D3036" s="239"/>
      <c r="E3036" s="175"/>
      <c r="F3036" s="175"/>
      <c r="G3036" s="175"/>
      <c r="H3036" s="192"/>
      <c r="I3036" s="174"/>
      <c r="J3036" s="174"/>
      <c r="K3036" s="174"/>
      <c r="L3036" s="174"/>
      <c r="M3036" s="174"/>
      <c r="N3036" s="174"/>
      <c r="O3036" s="174"/>
      <c r="P3036" s="174"/>
      <c r="Q3036" s="108"/>
      <c r="R3036" s="82"/>
      <c r="S3036" s="82"/>
      <c r="T3036" s="82"/>
      <c r="U3036" s="82"/>
      <c r="V3036" s="82"/>
      <c r="W3036" s="82"/>
      <c r="X3036" s="82"/>
      <c r="Y3036" s="82"/>
      <c r="Z3036" s="82"/>
      <c r="AA3036" s="82"/>
      <c r="AB3036" s="82"/>
      <c r="AC3036" s="82"/>
      <c r="AD3036" s="82"/>
      <c r="AE3036" s="82"/>
      <c r="AF3036" s="82"/>
      <c r="AG3036" s="82"/>
      <c r="AH3036" s="82"/>
    </row>
    <row r="3037" spans="1:34" s="5" customFormat="1" ht="19.5" customHeight="1">
      <c r="A3037" s="59"/>
      <c r="B3037" s="59"/>
      <c r="C3037" s="75"/>
      <c r="D3037" s="239"/>
      <c r="E3037" s="175"/>
      <c r="F3037" s="175"/>
      <c r="G3037" s="175"/>
      <c r="H3037" s="192"/>
      <c r="I3037" s="174"/>
      <c r="J3037" s="174"/>
      <c r="K3037" s="174"/>
      <c r="L3037" s="174"/>
      <c r="M3037" s="174"/>
      <c r="N3037" s="174"/>
      <c r="O3037" s="174"/>
      <c r="P3037" s="174"/>
      <c r="Q3037" s="108"/>
      <c r="R3037" s="82"/>
      <c r="S3037" s="82"/>
      <c r="T3037" s="82"/>
      <c r="U3037" s="82"/>
      <c r="V3037" s="82"/>
      <c r="W3037" s="82"/>
      <c r="X3037" s="82"/>
      <c r="Y3037" s="82"/>
      <c r="Z3037" s="82"/>
      <c r="AA3037" s="82"/>
      <c r="AB3037" s="82"/>
      <c r="AC3037" s="82"/>
      <c r="AD3037" s="82"/>
      <c r="AE3037" s="82"/>
      <c r="AF3037" s="82"/>
      <c r="AG3037" s="82"/>
      <c r="AH3037" s="82"/>
    </row>
    <row r="3038" spans="1:34" s="5" customFormat="1" ht="19.5" customHeight="1">
      <c r="A3038" s="59"/>
      <c r="B3038" s="59"/>
      <c r="C3038" s="75"/>
      <c r="D3038" s="239"/>
      <c r="E3038" s="175"/>
      <c r="F3038" s="175"/>
      <c r="G3038" s="175"/>
      <c r="H3038" s="192"/>
      <c r="I3038" s="174"/>
      <c r="J3038" s="174"/>
      <c r="K3038" s="174"/>
      <c r="L3038" s="174"/>
      <c r="M3038" s="174"/>
      <c r="N3038" s="174"/>
      <c r="O3038" s="174"/>
      <c r="P3038" s="174"/>
      <c r="Q3038" s="108"/>
      <c r="R3038" s="82"/>
      <c r="S3038" s="82"/>
      <c r="T3038" s="82"/>
      <c r="U3038" s="82"/>
      <c r="V3038" s="82"/>
      <c r="W3038" s="82"/>
      <c r="X3038" s="82"/>
      <c r="Y3038" s="82"/>
      <c r="Z3038" s="82"/>
      <c r="AA3038" s="82"/>
      <c r="AB3038" s="82"/>
      <c r="AC3038" s="82"/>
      <c r="AD3038" s="82"/>
      <c r="AE3038" s="82"/>
      <c r="AF3038" s="82"/>
      <c r="AG3038" s="82"/>
      <c r="AH3038" s="82"/>
    </row>
    <row r="3039" spans="1:34" s="5" customFormat="1" ht="19.5" customHeight="1">
      <c r="A3039" s="59"/>
      <c r="B3039" s="59"/>
      <c r="C3039" s="75"/>
      <c r="D3039" s="239"/>
      <c r="E3039" s="175"/>
      <c r="F3039" s="175"/>
      <c r="G3039" s="175"/>
      <c r="H3039" s="192"/>
      <c r="I3039" s="174"/>
      <c r="J3039" s="174"/>
      <c r="K3039" s="174"/>
      <c r="L3039" s="174"/>
      <c r="M3039" s="174"/>
      <c r="N3039" s="174"/>
      <c r="O3039" s="174"/>
      <c r="P3039" s="174"/>
      <c r="Q3039" s="108"/>
      <c r="R3039" s="82"/>
      <c r="S3039" s="82"/>
      <c r="T3039" s="82"/>
      <c r="U3039" s="82"/>
      <c r="V3039" s="82"/>
      <c r="W3039" s="82"/>
      <c r="X3039" s="82"/>
      <c r="Y3039" s="82"/>
      <c r="Z3039" s="82"/>
      <c r="AA3039" s="82"/>
      <c r="AB3039" s="82"/>
      <c r="AC3039" s="82"/>
      <c r="AD3039" s="82"/>
      <c r="AE3039" s="82"/>
      <c r="AF3039" s="82"/>
      <c r="AG3039" s="82"/>
      <c r="AH3039" s="82"/>
    </row>
    <row r="3040" spans="1:34" s="5" customFormat="1" ht="19.5" customHeight="1">
      <c r="A3040" s="59"/>
      <c r="B3040" s="59"/>
      <c r="C3040" s="75"/>
      <c r="D3040" s="239"/>
      <c r="E3040" s="175"/>
      <c r="F3040" s="175"/>
      <c r="G3040" s="175"/>
      <c r="H3040" s="192"/>
      <c r="I3040" s="174"/>
      <c r="J3040" s="174"/>
      <c r="K3040" s="174"/>
      <c r="L3040" s="174"/>
      <c r="M3040" s="174"/>
      <c r="N3040" s="174"/>
      <c r="O3040" s="174"/>
      <c r="P3040" s="174"/>
      <c r="Q3040" s="108"/>
      <c r="R3040" s="82"/>
      <c r="S3040" s="82"/>
      <c r="T3040" s="82"/>
      <c r="U3040" s="82"/>
      <c r="V3040" s="82"/>
      <c r="W3040" s="82"/>
      <c r="X3040" s="82"/>
      <c r="Y3040" s="82"/>
      <c r="Z3040" s="82"/>
      <c r="AA3040" s="82"/>
      <c r="AB3040" s="82"/>
      <c r="AC3040" s="82"/>
      <c r="AD3040" s="82"/>
      <c r="AE3040" s="82"/>
      <c r="AF3040" s="82"/>
      <c r="AG3040" s="82"/>
      <c r="AH3040" s="82"/>
    </row>
    <row r="3041" spans="1:34" s="5" customFormat="1" ht="19.5" customHeight="1">
      <c r="A3041" s="59"/>
      <c r="B3041" s="59"/>
      <c r="C3041" s="75"/>
      <c r="D3041" s="239"/>
      <c r="E3041" s="175"/>
      <c r="F3041" s="175"/>
      <c r="G3041" s="175"/>
      <c r="H3041" s="192"/>
      <c r="I3041" s="174"/>
      <c r="J3041" s="174"/>
      <c r="K3041" s="174"/>
      <c r="L3041" s="174"/>
      <c r="M3041" s="174"/>
      <c r="N3041" s="174"/>
      <c r="O3041" s="174"/>
      <c r="P3041" s="174"/>
      <c r="Q3041" s="108"/>
      <c r="R3041" s="82"/>
      <c r="S3041" s="82"/>
      <c r="T3041" s="82"/>
      <c r="U3041" s="82"/>
      <c r="V3041" s="82"/>
      <c r="W3041" s="82"/>
      <c r="X3041" s="82"/>
      <c r="Y3041" s="82"/>
      <c r="Z3041" s="82"/>
      <c r="AA3041" s="82"/>
      <c r="AB3041" s="82"/>
      <c r="AC3041" s="82"/>
      <c r="AD3041" s="82"/>
      <c r="AE3041" s="82"/>
      <c r="AF3041" s="82"/>
      <c r="AG3041" s="82"/>
      <c r="AH3041" s="82"/>
    </row>
    <row r="3042" ht="19.5" customHeight="1"/>
    <row r="3043" spans="1:34" s="5" customFormat="1" ht="19.5" customHeight="1">
      <c r="A3043" s="59"/>
      <c r="B3043" s="59"/>
      <c r="C3043" s="75"/>
      <c r="D3043" s="239"/>
      <c r="E3043" s="175"/>
      <c r="F3043" s="175"/>
      <c r="G3043" s="175"/>
      <c r="H3043" s="192"/>
      <c r="I3043" s="174"/>
      <c r="J3043" s="174"/>
      <c r="K3043" s="174"/>
      <c r="L3043" s="174"/>
      <c r="M3043" s="174"/>
      <c r="N3043" s="174"/>
      <c r="O3043" s="174"/>
      <c r="P3043" s="174"/>
      <c r="Q3043" s="108"/>
      <c r="R3043" s="82"/>
      <c r="S3043" s="82"/>
      <c r="T3043" s="82"/>
      <c r="U3043" s="82"/>
      <c r="V3043" s="82"/>
      <c r="W3043" s="82"/>
      <c r="X3043" s="82"/>
      <c r="Y3043" s="82"/>
      <c r="Z3043" s="82"/>
      <c r="AA3043" s="82"/>
      <c r="AB3043" s="82"/>
      <c r="AC3043" s="82"/>
      <c r="AD3043" s="82"/>
      <c r="AE3043" s="82"/>
      <c r="AF3043" s="82"/>
      <c r="AG3043" s="82"/>
      <c r="AH3043" s="82"/>
    </row>
    <row r="3044" spans="1:34" s="5" customFormat="1" ht="30" customHeight="1">
      <c r="A3044" s="59"/>
      <c r="B3044" s="59"/>
      <c r="C3044" s="75"/>
      <c r="D3044" s="239"/>
      <c r="E3044" s="175"/>
      <c r="F3044" s="175"/>
      <c r="G3044" s="175"/>
      <c r="H3044" s="192"/>
      <c r="I3044" s="174"/>
      <c r="J3044" s="174"/>
      <c r="K3044" s="174"/>
      <c r="L3044" s="174"/>
      <c r="M3044" s="174"/>
      <c r="N3044" s="174"/>
      <c r="O3044" s="174"/>
      <c r="P3044" s="174"/>
      <c r="Q3044" s="108"/>
      <c r="R3044" s="82"/>
      <c r="S3044" s="82"/>
      <c r="T3044" s="82"/>
      <c r="U3044" s="82"/>
      <c r="V3044" s="82"/>
      <c r="W3044" s="82"/>
      <c r="X3044" s="82"/>
      <c r="Y3044" s="82"/>
      <c r="Z3044" s="82"/>
      <c r="AA3044" s="82"/>
      <c r="AB3044" s="82"/>
      <c r="AC3044" s="82"/>
      <c r="AD3044" s="82"/>
      <c r="AE3044" s="82"/>
      <c r="AF3044" s="82"/>
      <c r="AG3044" s="82"/>
      <c r="AH3044" s="82"/>
    </row>
    <row r="3045" spans="1:34" s="5" customFormat="1" ht="19.5" customHeight="1">
      <c r="A3045" s="59"/>
      <c r="B3045" s="59"/>
      <c r="C3045" s="75"/>
      <c r="D3045" s="239"/>
      <c r="E3045" s="175"/>
      <c r="F3045" s="175"/>
      <c r="G3045" s="175"/>
      <c r="H3045" s="192"/>
      <c r="I3045" s="174"/>
      <c r="J3045" s="174"/>
      <c r="K3045" s="174"/>
      <c r="L3045" s="174"/>
      <c r="M3045" s="174"/>
      <c r="N3045" s="174"/>
      <c r="O3045" s="174"/>
      <c r="P3045" s="174"/>
      <c r="Q3045" s="108"/>
      <c r="R3045" s="82"/>
      <c r="S3045" s="82"/>
      <c r="T3045" s="82"/>
      <c r="U3045" s="82"/>
      <c r="V3045" s="82"/>
      <c r="W3045" s="82"/>
      <c r="X3045" s="82"/>
      <c r="Y3045" s="82"/>
      <c r="Z3045" s="82"/>
      <c r="AA3045" s="82"/>
      <c r="AB3045" s="82"/>
      <c r="AC3045" s="82"/>
      <c r="AD3045" s="82"/>
      <c r="AE3045" s="82"/>
      <c r="AF3045" s="82"/>
      <c r="AG3045" s="82"/>
      <c r="AH3045" s="82"/>
    </row>
    <row r="3046" spans="1:34" s="5" customFormat="1" ht="19.5" customHeight="1">
      <c r="A3046" s="59"/>
      <c r="B3046" s="59"/>
      <c r="C3046" s="75"/>
      <c r="D3046" s="239"/>
      <c r="E3046" s="175"/>
      <c r="F3046" s="175"/>
      <c r="G3046" s="175"/>
      <c r="H3046" s="192"/>
      <c r="I3046" s="174"/>
      <c r="J3046" s="174"/>
      <c r="K3046" s="174"/>
      <c r="L3046" s="174"/>
      <c r="M3046" s="174"/>
      <c r="N3046" s="174"/>
      <c r="O3046" s="174"/>
      <c r="P3046" s="174"/>
      <c r="Q3046" s="108"/>
      <c r="R3046" s="82"/>
      <c r="S3046" s="82"/>
      <c r="T3046" s="82"/>
      <c r="U3046" s="82"/>
      <c r="V3046" s="82"/>
      <c r="W3046" s="82"/>
      <c r="X3046" s="82"/>
      <c r="Y3046" s="82"/>
      <c r="Z3046" s="82"/>
      <c r="AA3046" s="82"/>
      <c r="AB3046" s="82"/>
      <c r="AC3046" s="82"/>
      <c r="AD3046" s="82"/>
      <c r="AE3046" s="82"/>
      <c r="AF3046" s="82"/>
      <c r="AG3046" s="82"/>
      <c r="AH3046" s="82"/>
    </row>
    <row r="3047" spans="1:34" s="5" customFormat="1" ht="19.5" customHeight="1">
      <c r="A3047" s="59"/>
      <c r="B3047" s="59"/>
      <c r="C3047" s="75"/>
      <c r="D3047" s="239"/>
      <c r="E3047" s="175"/>
      <c r="F3047" s="175"/>
      <c r="G3047" s="175"/>
      <c r="H3047" s="192"/>
      <c r="I3047" s="174"/>
      <c r="J3047" s="174"/>
      <c r="K3047" s="174"/>
      <c r="L3047" s="174"/>
      <c r="M3047" s="174"/>
      <c r="N3047" s="174"/>
      <c r="O3047" s="174"/>
      <c r="P3047" s="174"/>
      <c r="Q3047" s="108"/>
      <c r="R3047" s="82"/>
      <c r="S3047" s="82"/>
      <c r="T3047" s="82"/>
      <c r="U3047" s="82"/>
      <c r="V3047" s="82"/>
      <c r="W3047" s="82"/>
      <c r="X3047" s="82"/>
      <c r="Y3047" s="82"/>
      <c r="Z3047" s="82"/>
      <c r="AA3047" s="82"/>
      <c r="AB3047" s="82"/>
      <c r="AC3047" s="82"/>
      <c r="AD3047" s="82"/>
      <c r="AE3047" s="82"/>
      <c r="AF3047" s="82"/>
      <c r="AG3047" s="82"/>
      <c r="AH3047" s="82"/>
    </row>
    <row r="3048" ht="30.75" customHeight="1"/>
    <row r="3049" ht="19.5" customHeight="1"/>
    <row r="3050" spans="1:34" s="139" customFormat="1" ht="30" customHeight="1">
      <c r="A3050" s="59"/>
      <c r="B3050" s="59"/>
      <c r="C3050" s="75"/>
      <c r="D3050" s="239"/>
      <c r="E3050" s="175"/>
      <c r="F3050" s="175"/>
      <c r="G3050" s="175"/>
      <c r="H3050" s="192"/>
      <c r="I3050" s="174"/>
      <c r="J3050" s="174"/>
      <c r="K3050" s="174"/>
      <c r="L3050" s="174"/>
      <c r="M3050" s="174"/>
      <c r="N3050" s="174"/>
      <c r="O3050" s="174"/>
      <c r="P3050" s="174"/>
      <c r="Q3050" s="108"/>
      <c r="R3050" s="82"/>
      <c r="S3050" s="82"/>
      <c r="T3050" s="82"/>
      <c r="U3050" s="82"/>
      <c r="V3050" s="82"/>
      <c r="W3050" s="82"/>
      <c r="X3050" s="82"/>
      <c r="Y3050" s="82"/>
      <c r="Z3050" s="82"/>
      <c r="AA3050" s="82"/>
      <c r="AB3050" s="82"/>
      <c r="AC3050" s="82"/>
      <c r="AD3050" s="82"/>
      <c r="AE3050" s="82"/>
      <c r="AF3050" s="82"/>
      <c r="AG3050" s="82"/>
      <c r="AH3050" s="82"/>
    </row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30" customHeight="1"/>
    <row r="3075" ht="19.5" customHeight="1"/>
    <row r="3076" ht="19.5" customHeight="1"/>
    <row r="3077" ht="19.5" customHeight="1"/>
    <row r="3078" ht="19.5" customHeight="1"/>
    <row r="3079" ht="19.5" customHeight="1"/>
    <row r="3080" ht="30" customHeight="1"/>
    <row r="3081" ht="19.5" customHeight="1"/>
    <row r="3082" ht="19.5" customHeight="1"/>
    <row r="3083" ht="19.5" customHeight="1"/>
    <row r="3084" ht="30" customHeight="1"/>
    <row r="3085" ht="19.5" customHeight="1"/>
  </sheetData>
  <sheetProtection password="CF52" sheet="1"/>
  <autoFilter ref="A2:A1173"/>
  <mergeCells count="396">
    <mergeCell ref="A67:C67"/>
    <mergeCell ref="A66:P66"/>
    <mergeCell ref="A724:C724"/>
    <mergeCell ref="A723:P723"/>
    <mergeCell ref="A1060:C1060"/>
    <mergeCell ref="A1059:P1059"/>
    <mergeCell ref="A354:C354"/>
    <mergeCell ref="A353:P353"/>
    <mergeCell ref="A897:C897"/>
    <mergeCell ref="A896:P896"/>
    <mergeCell ref="A306:C306"/>
    <mergeCell ref="A309:C309"/>
    <mergeCell ref="A319:P319"/>
    <mergeCell ref="A320:C320"/>
    <mergeCell ref="A342:C342"/>
    <mergeCell ref="A398:C398"/>
    <mergeCell ref="A390:C390"/>
    <mergeCell ref="A325:C325"/>
    <mergeCell ref="A375:D375"/>
    <mergeCell ref="A307:C307"/>
    <mergeCell ref="A15:C15"/>
    <mergeCell ref="A108:C108"/>
    <mergeCell ref="A183:C183"/>
    <mergeCell ref="A418:C418"/>
    <mergeCell ref="A394:C394"/>
    <mergeCell ref="A432:C432"/>
    <mergeCell ref="A84:C84"/>
    <mergeCell ref="A226:P226"/>
    <mergeCell ref="A227:C227"/>
    <mergeCell ref="I90:L90"/>
    <mergeCell ref="I651:L651"/>
    <mergeCell ref="A866:C866"/>
    <mergeCell ref="A989:P989"/>
    <mergeCell ref="A1081:P1081"/>
    <mergeCell ref="A993:C993"/>
    <mergeCell ref="A949:C949"/>
    <mergeCell ref="A985:C985"/>
    <mergeCell ref="A986:C986"/>
    <mergeCell ref="A990:A991"/>
    <mergeCell ref="D929:H929"/>
    <mergeCell ref="A1084:D1084"/>
    <mergeCell ref="A1104:C1104"/>
    <mergeCell ref="A1124:P1124"/>
    <mergeCell ref="A1011:C1011"/>
    <mergeCell ref="A748:P748"/>
    <mergeCell ref="A747:D747"/>
    <mergeCell ref="A1067:C1067"/>
    <mergeCell ref="A1022:P1022"/>
    <mergeCell ref="A1100:C1100"/>
    <mergeCell ref="I990:L990"/>
    <mergeCell ref="M90:P90"/>
    <mergeCell ref="I160:L160"/>
    <mergeCell ref="A360:C360"/>
    <mergeCell ref="A559:C559"/>
    <mergeCell ref="A395:C395"/>
    <mergeCell ref="A536:C536"/>
    <mergeCell ref="A461:D461"/>
    <mergeCell ref="A515:P515"/>
    <mergeCell ref="A301:C301"/>
    <mergeCell ref="A462:C462"/>
    <mergeCell ref="A932:C932"/>
    <mergeCell ref="A943:C943"/>
    <mergeCell ref="A942:C942"/>
    <mergeCell ref="A947:C947"/>
    <mergeCell ref="A843:D843"/>
    <mergeCell ref="A865:C865"/>
    <mergeCell ref="A941:C941"/>
    <mergeCell ref="A917:C917"/>
    <mergeCell ref="A887:C887"/>
    <mergeCell ref="C877:D877"/>
    <mergeCell ref="A920:C920"/>
    <mergeCell ref="D440:H440"/>
    <mergeCell ref="C516:C517"/>
    <mergeCell ref="I581:L581"/>
    <mergeCell ref="A653:D653"/>
    <mergeCell ref="A609:C609"/>
    <mergeCell ref="A608:P608"/>
    <mergeCell ref="I440:L440"/>
    <mergeCell ref="I516:L516"/>
    <mergeCell ref="D651:H651"/>
    <mergeCell ref="A114:C114"/>
    <mergeCell ref="A156:C156"/>
    <mergeCell ref="A1079:C1079"/>
    <mergeCell ref="A916:P916"/>
    <mergeCell ref="M581:P581"/>
    <mergeCell ref="A537:D537"/>
    <mergeCell ref="M516:P516"/>
    <mergeCell ref="A579:D579"/>
    <mergeCell ref="A534:C534"/>
    <mergeCell ref="A519:C519"/>
    <mergeCell ref="A179:C179"/>
    <mergeCell ref="A180:C180"/>
    <mergeCell ref="A155:C155"/>
    <mergeCell ref="D160:H160"/>
    <mergeCell ref="A157:C157"/>
    <mergeCell ref="A159:P159"/>
    <mergeCell ref="A1163:C1163"/>
    <mergeCell ref="A1164:C1164"/>
    <mergeCell ref="A113:D113"/>
    <mergeCell ref="A2:P2"/>
    <mergeCell ref="A3:P3"/>
    <mergeCell ref="A4:P4"/>
    <mergeCell ref="A14:P14"/>
    <mergeCell ref="A7:D7"/>
    <mergeCell ref="I5:L5"/>
    <mergeCell ref="B440:B441"/>
    <mergeCell ref="C1082:C1083"/>
    <mergeCell ref="C929:C930"/>
    <mergeCell ref="D749:H749"/>
    <mergeCell ref="A842:C842"/>
    <mergeCell ref="A650:P650"/>
    <mergeCell ref="A516:A517"/>
    <mergeCell ref="I1082:L1082"/>
    <mergeCell ref="A1047:C1047"/>
    <mergeCell ref="A535:C535"/>
    <mergeCell ref="A948:D948"/>
    <mergeCell ref="A1097:C1097"/>
    <mergeCell ref="A436:C436"/>
    <mergeCell ref="B929:B930"/>
    <mergeCell ref="A841:C841"/>
    <mergeCell ref="A291:D291"/>
    <mergeCell ref="A1023:C1023"/>
    <mergeCell ref="B990:B991"/>
    <mergeCell ref="A458:C458"/>
    <mergeCell ref="A466:P466"/>
    <mergeCell ref="A467:C467"/>
    <mergeCell ref="A1170:D1170"/>
    <mergeCell ref="A1172:P1172"/>
    <mergeCell ref="A1168:D1168"/>
    <mergeCell ref="A929:A930"/>
    <mergeCell ref="A1167:D1167"/>
    <mergeCell ref="A931:D931"/>
    <mergeCell ref="M990:P990"/>
    <mergeCell ref="A1103:D1103"/>
    <mergeCell ref="A1101:C1101"/>
    <mergeCell ref="D1082:H1082"/>
    <mergeCell ref="C990:C991"/>
    <mergeCell ref="A980:C980"/>
    <mergeCell ref="A961:B961"/>
    <mergeCell ref="A1074:C1074"/>
    <mergeCell ref="A1028:C1028"/>
    <mergeCell ref="A1077:C1077"/>
    <mergeCell ref="C961:D961"/>
    <mergeCell ref="A87:C87"/>
    <mergeCell ref="A92:D92"/>
    <mergeCell ref="A244:D244"/>
    <mergeCell ref="A176:C176"/>
    <mergeCell ref="C217:C218"/>
    <mergeCell ref="A139:C139"/>
    <mergeCell ref="A163:C163"/>
    <mergeCell ref="A89:P89"/>
    <mergeCell ref="M160:P160"/>
    <mergeCell ref="A112:C112"/>
    <mergeCell ref="C90:C91"/>
    <mergeCell ref="AD682:AF682"/>
    <mergeCell ref="A450:C450"/>
    <mergeCell ref="A442:D442"/>
    <mergeCell ref="A162:D162"/>
    <mergeCell ref="A219:D219"/>
    <mergeCell ref="A241:C241"/>
    <mergeCell ref="A651:A652"/>
    <mergeCell ref="A673:D673"/>
    <mergeCell ref="D289:H289"/>
    <mergeCell ref="I289:L289"/>
    <mergeCell ref="A90:A91"/>
    <mergeCell ref="D90:H90"/>
    <mergeCell ref="A289:A290"/>
    <mergeCell ref="A287:D287"/>
    <mergeCell ref="C289:C290"/>
    <mergeCell ref="A105:C105"/>
    <mergeCell ref="B160:B161"/>
    <mergeCell ref="B289:B290"/>
    <mergeCell ref="A205:C205"/>
    <mergeCell ref="D217:H217"/>
    <mergeCell ref="A85:C85"/>
    <mergeCell ref="A152:C152"/>
    <mergeCell ref="A217:A218"/>
    <mergeCell ref="A212:C212"/>
    <mergeCell ref="A93:C93"/>
    <mergeCell ref="A160:A161"/>
    <mergeCell ref="A190:C190"/>
    <mergeCell ref="A126:C126"/>
    <mergeCell ref="A88:D88"/>
    <mergeCell ref="A181:C181"/>
    <mergeCell ref="A33:C33"/>
    <mergeCell ref="A86:C86"/>
    <mergeCell ref="A29:C29"/>
    <mergeCell ref="M5:P5"/>
    <mergeCell ref="A31:D31"/>
    <mergeCell ref="A24:C24"/>
    <mergeCell ref="A49:C49"/>
    <mergeCell ref="A30:C30"/>
    <mergeCell ref="D5:H5"/>
    <mergeCell ref="A5:A6"/>
    <mergeCell ref="A8:C8"/>
    <mergeCell ref="C5:C6"/>
    <mergeCell ref="A491:C491"/>
    <mergeCell ref="A508:C508"/>
    <mergeCell ref="A77:C77"/>
    <mergeCell ref="A21:C21"/>
    <mergeCell ref="B5:B6"/>
    <mergeCell ref="C160:C161"/>
    <mergeCell ref="A158:D158"/>
    <mergeCell ref="B90:B91"/>
    <mergeCell ref="A216:P216"/>
    <mergeCell ref="M289:P289"/>
    <mergeCell ref="A220:C220"/>
    <mergeCell ref="A242:C242"/>
    <mergeCell ref="A272:C272"/>
    <mergeCell ref="A247:C247"/>
    <mergeCell ref="A288:P288"/>
    <mergeCell ref="A285:C285"/>
    <mergeCell ref="A286:C286"/>
    <mergeCell ref="A246:P246"/>
    <mergeCell ref="A213:C213"/>
    <mergeCell ref="M217:P217"/>
    <mergeCell ref="A182:D182"/>
    <mergeCell ref="A173:C173"/>
    <mergeCell ref="B217:B218"/>
    <mergeCell ref="A236:C236"/>
    <mergeCell ref="A208:C208"/>
    <mergeCell ref="A233:C233"/>
    <mergeCell ref="I217:L217"/>
    <mergeCell ref="A215:D215"/>
    <mergeCell ref="A283:C283"/>
    <mergeCell ref="A251:C251"/>
    <mergeCell ref="A284:C284"/>
    <mergeCell ref="A511:C511"/>
    <mergeCell ref="A292:C292"/>
    <mergeCell ref="A298:C298"/>
    <mergeCell ref="A439:P439"/>
    <mergeCell ref="A437:C437"/>
    <mergeCell ref="A438:D438"/>
    <mergeCell ref="A577:C577"/>
    <mergeCell ref="A645:C645"/>
    <mergeCell ref="A514:D514"/>
    <mergeCell ref="A387:C387"/>
    <mergeCell ref="A396:D396"/>
    <mergeCell ref="A539:P539"/>
    <mergeCell ref="A443:C443"/>
    <mergeCell ref="A463:C463"/>
    <mergeCell ref="A590:C590"/>
    <mergeCell ref="A640:C640"/>
    <mergeCell ref="A600:D600"/>
    <mergeCell ref="A616:C616"/>
    <mergeCell ref="A305:C305"/>
    <mergeCell ref="A601:C601"/>
    <mergeCell ref="A513:C513"/>
    <mergeCell ref="A525:C525"/>
    <mergeCell ref="A518:D518"/>
    <mergeCell ref="A368:C368"/>
    <mergeCell ref="A440:A441"/>
    <mergeCell ref="A459:C459"/>
    <mergeCell ref="A512:C512"/>
    <mergeCell ref="A308:D308"/>
    <mergeCell ref="A435:C435"/>
    <mergeCell ref="B373:B374"/>
    <mergeCell ref="A370:C370"/>
    <mergeCell ref="C440:C441"/>
    <mergeCell ref="A474:C474"/>
    <mergeCell ref="A583:D583"/>
    <mergeCell ref="A654:C654"/>
    <mergeCell ref="A578:C578"/>
    <mergeCell ref="M373:P373"/>
    <mergeCell ref="M440:P440"/>
    <mergeCell ref="A581:A582"/>
    <mergeCell ref="D516:H516"/>
    <mergeCell ref="C373:C374"/>
    <mergeCell ref="D373:H373"/>
    <mergeCell ref="A373:A374"/>
    <mergeCell ref="A925:C925"/>
    <mergeCell ref="A1165:C1165"/>
    <mergeCell ref="A1130:C1130"/>
    <mergeCell ref="A752:C752"/>
    <mergeCell ref="A844:P844"/>
    <mergeCell ref="A835:C835"/>
    <mergeCell ref="A924:C924"/>
    <mergeCell ref="A802:P802"/>
    <mergeCell ref="A793:C793"/>
    <mergeCell ref="M1082:P1082"/>
    <mergeCell ref="A649:D649"/>
    <mergeCell ref="A647:C647"/>
    <mergeCell ref="A457:C457"/>
    <mergeCell ref="A1114:C1114"/>
    <mergeCell ref="A1125:C1125"/>
    <mergeCell ref="C749:C750"/>
    <mergeCell ref="A1080:D1080"/>
    <mergeCell ref="A1078:C1078"/>
    <mergeCell ref="A822:C822"/>
    <mergeCell ref="A907:C907"/>
    <mergeCell ref="A646:C646"/>
    <mergeCell ref="A598:C598"/>
    <mergeCell ref="B581:B582"/>
    <mergeCell ref="A584:C584"/>
    <mergeCell ref="A566:C566"/>
    <mergeCell ref="A576:C576"/>
    <mergeCell ref="A580:P580"/>
    <mergeCell ref="C581:C582"/>
    <mergeCell ref="D581:H581"/>
    <mergeCell ref="A593:C593"/>
    <mergeCell ref="D845:H845"/>
    <mergeCell ref="A848:C848"/>
    <mergeCell ref="A847:D847"/>
    <mergeCell ref="A868:D868"/>
    <mergeCell ref="A862:C862"/>
    <mergeCell ref="A858:C858"/>
    <mergeCell ref="B1082:B1083"/>
    <mergeCell ref="A1166:D1166"/>
    <mergeCell ref="A928:P928"/>
    <mergeCell ref="A977:C977"/>
    <mergeCell ref="A1113:P1113"/>
    <mergeCell ref="A1162:C1162"/>
    <mergeCell ref="A1102:C1102"/>
    <mergeCell ref="A992:D992"/>
    <mergeCell ref="A1082:A1083"/>
    <mergeCell ref="A1012:D1012"/>
    <mergeCell ref="A926:C926"/>
    <mergeCell ref="A927:D927"/>
    <mergeCell ref="A1004:C1004"/>
    <mergeCell ref="D990:H990"/>
    <mergeCell ref="A792:P792"/>
    <mergeCell ref="A867:C867"/>
    <mergeCell ref="A869:C869"/>
    <mergeCell ref="C845:C846"/>
    <mergeCell ref="A808:C808"/>
    <mergeCell ref="A840:C840"/>
    <mergeCell ref="A780:C780"/>
    <mergeCell ref="A877:B877"/>
    <mergeCell ref="A751:D751"/>
    <mergeCell ref="A772:C772"/>
    <mergeCell ref="A775:C775"/>
    <mergeCell ref="A765:P765"/>
    <mergeCell ref="A766:C766"/>
    <mergeCell ref="A783:D783"/>
    <mergeCell ref="I845:L845"/>
    <mergeCell ref="A784:C784"/>
    <mergeCell ref="M651:P651"/>
    <mergeCell ref="I749:L749"/>
    <mergeCell ref="A672:C672"/>
    <mergeCell ref="C651:C652"/>
    <mergeCell ref="A803:C803"/>
    <mergeCell ref="A746:C746"/>
    <mergeCell ref="A745:C745"/>
    <mergeCell ref="A668:C668"/>
    <mergeCell ref="A749:A750"/>
    <mergeCell ref="B749:B750"/>
    <mergeCell ref="A1171:P1171"/>
    <mergeCell ref="A371:D371"/>
    <mergeCell ref="A529:C529"/>
    <mergeCell ref="A460:C460"/>
    <mergeCell ref="B516:B517"/>
    <mergeCell ref="A372:P372"/>
    <mergeCell ref="I373:L373"/>
    <mergeCell ref="M845:P845"/>
    <mergeCell ref="A628:C628"/>
    <mergeCell ref="A648:C648"/>
    <mergeCell ref="A1:P1"/>
    <mergeCell ref="A988:D988"/>
    <mergeCell ref="A1085:C1085"/>
    <mergeCell ref="A1169:D1169"/>
    <mergeCell ref="A121:P121"/>
    <mergeCell ref="I929:L929"/>
    <mergeCell ref="B845:B846"/>
    <mergeCell ref="M929:P929"/>
    <mergeCell ref="A938:C938"/>
    <mergeCell ref="A243:C243"/>
    <mergeCell ref="A214:C214"/>
    <mergeCell ref="A369:C369"/>
    <mergeCell ref="A453:C453"/>
    <mergeCell ref="A376:C376"/>
    <mergeCell ref="AD515:AF515"/>
    <mergeCell ref="A923:C923"/>
    <mergeCell ref="A573:C573"/>
    <mergeCell ref="A665:C665"/>
    <mergeCell ref="A674:C674"/>
    <mergeCell ref="A599:C599"/>
    <mergeCell ref="A544:C544"/>
    <mergeCell ref="A736:C736"/>
    <mergeCell ref="A759:C759"/>
    <mergeCell ref="A691:C691"/>
    <mergeCell ref="A690:P690"/>
    <mergeCell ref="M749:P749"/>
    <mergeCell ref="A698:C698"/>
    <mergeCell ref="B651:B652"/>
    <mergeCell ref="A744:C744"/>
    <mergeCell ref="A758:P758"/>
    <mergeCell ref="A1147:C1147"/>
    <mergeCell ref="A1158:C1158"/>
    <mergeCell ref="A1093:C1093"/>
    <mergeCell ref="A711:C711"/>
    <mergeCell ref="A987:C987"/>
    <mergeCell ref="A1013:C1013"/>
    <mergeCell ref="A845:A846"/>
    <mergeCell ref="A779:C779"/>
    <mergeCell ref="A781:C781"/>
    <mergeCell ref="A838:C838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A17" sqref="AA17"/>
    </sheetView>
  </sheetViews>
  <sheetFormatPr defaultColWidth="9.00390625" defaultRowHeight="12.75" outlineLevelCol="1"/>
  <cols>
    <col min="1" max="1" width="2.75390625" style="239" customWidth="1"/>
    <col min="2" max="2" width="45.125" style="181" customWidth="1"/>
    <col min="3" max="3" width="9.625" style="181" customWidth="1"/>
    <col min="4" max="4" width="4.875" style="181" hidden="1" customWidth="1" outlineLevel="1"/>
    <col min="5" max="5" width="10.00390625" style="181" customWidth="1" collapsed="1"/>
    <col min="6" max="20" width="4.25390625" style="192" customWidth="1" outlineLevel="1"/>
    <col min="21" max="21" width="8.75390625" style="181" customWidth="1"/>
    <col min="22" max="22" width="8.375" style="181" customWidth="1"/>
    <col min="23" max="23" width="9.375" style="181" customWidth="1"/>
    <col min="24" max="16384" width="9.125" style="6" customWidth="1"/>
  </cols>
  <sheetData>
    <row r="1" spans="1:23" s="144" customFormat="1" ht="15" customHeight="1" thickBot="1">
      <c r="A1" s="371" t="s">
        <v>366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</row>
    <row r="2" spans="1:23" ht="15" customHeight="1">
      <c r="A2" s="372" t="s">
        <v>42</v>
      </c>
      <c r="B2" s="374" t="s">
        <v>43</v>
      </c>
      <c r="C2" s="368" t="s">
        <v>214</v>
      </c>
      <c r="D2" s="368" t="s">
        <v>186</v>
      </c>
      <c r="E2" s="368" t="s">
        <v>291</v>
      </c>
      <c r="F2" s="364" t="s">
        <v>165</v>
      </c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76" t="s">
        <v>348</v>
      </c>
      <c r="V2" s="379" t="s">
        <v>140</v>
      </c>
      <c r="W2" s="366" t="s">
        <v>44</v>
      </c>
    </row>
    <row r="3" spans="1:23" ht="15" customHeight="1">
      <c r="A3" s="373"/>
      <c r="B3" s="375"/>
      <c r="C3" s="369"/>
      <c r="D3" s="369"/>
      <c r="E3" s="369"/>
      <c r="F3" s="365" t="s">
        <v>45</v>
      </c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77"/>
      <c r="V3" s="380"/>
      <c r="W3" s="367"/>
    </row>
    <row r="4" spans="1:23" ht="17.25" customHeight="1">
      <c r="A4" s="373"/>
      <c r="B4" s="375"/>
      <c r="C4" s="369"/>
      <c r="D4" s="369"/>
      <c r="E4" s="369"/>
      <c r="F4" s="271">
        <v>1</v>
      </c>
      <c r="G4" s="271">
        <v>2</v>
      </c>
      <c r="H4" s="271">
        <v>3</v>
      </c>
      <c r="I4" s="271">
        <v>4</v>
      </c>
      <c r="J4" s="271">
        <v>5</v>
      </c>
      <c r="K4" s="271">
        <v>6</v>
      </c>
      <c r="L4" s="271">
        <v>7</v>
      </c>
      <c r="M4" s="271">
        <v>8</v>
      </c>
      <c r="N4" s="271">
        <v>9</v>
      </c>
      <c r="O4" s="271">
        <v>10</v>
      </c>
      <c r="P4" s="271">
        <v>11</v>
      </c>
      <c r="Q4" s="271">
        <v>12</v>
      </c>
      <c r="R4" s="271">
        <v>13</v>
      </c>
      <c r="S4" s="271">
        <v>14</v>
      </c>
      <c r="T4" s="271">
        <v>15</v>
      </c>
      <c r="U4" s="377"/>
      <c r="V4" s="380"/>
      <c r="W4" s="367"/>
    </row>
    <row r="5" spans="1:23" s="247" customFormat="1" ht="15" customHeight="1">
      <c r="A5" s="284">
        <v>1</v>
      </c>
      <c r="B5" s="25" t="s">
        <v>179</v>
      </c>
      <c r="C5" s="73">
        <v>120</v>
      </c>
      <c r="D5" s="73">
        <v>60</v>
      </c>
      <c r="E5" s="272">
        <f>C5*D5/100</f>
        <v>72</v>
      </c>
      <c r="F5" s="273">
        <f>Меню!S6</f>
        <v>70</v>
      </c>
      <c r="G5" s="273">
        <f>Меню!S81</f>
        <v>70</v>
      </c>
      <c r="H5" s="273">
        <f>Меню!S166</f>
        <v>70</v>
      </c>
      <c r="I5" s="273">
        <f>Меню!S208</f>
        <v>70</v>
      </c>
      <c r="J5" s="273">
        <f>Меню!S280</f>
        <v>70</v>
      </c>
      <c r="K5" s="273">
        <f>Меню!S374</f>
        <v>70</v>
      </c>
      <c r="L5" s="273">
        <f>Меню!S422</f>
        <v>70</v>
      </c>
      <c r="M5" s="273">
        <f>Меню!S498</f>
        <v>80</v>
      </c>
      <c r="N5" s="273">
        <f>Меню!S589</f>
        <v>70</v>
      </c>
      <c r="O5" s="273">
        <f>Меню!S643</f>
        <v>70</v>
      </c>
      <c r="P5" s="273">
        <f>Меню!T787</f>
        <v>70</v>
      </c>
      <c r="Q5" s="273">
        <f>Меню!T821</f>
        <v>70</v>
      </c>
      <c r="R5" s="273">
        <f>Меню!S888</f>
        <v>80</v>
      </c>
      <c r="S5" s="273">
        <f>Меню!S955</f>
        <v>80</v>
      </c>
      <c r="T5" s="273">
        <f>Меню!T1033</f>
        <v>70</v>
      </c>
      <c r="U5" s="274">
        <f aca="true" t="shared" si="0" ref="U5:U32">SUM(F5:T5)</f>
        <v>1080</v>
      </c>
      <c r="V5" s="255">
        <f>U5/15</f>
        <v>72</v>
      </c>
      <c r="W5" s="285">
        <f aca="true" t="shared" si="1" ref="W5:W32">V5*100/E5</f>
        <v>100</v>
      </c>
    </row>
    <row r="6" spans="1:23" s="247" customFormat="1" ht="15" customHeight="1">
      <c r="A6" s="284">
        <v>2</v>
      </c>
      <c r="B6" s="25" t="s">
        <v>196</v>
      </c>
      <c r="C6" s="73">
        <v>200</v>
      </c>
      <c r="D6" s="73">
        <v>60</v>
      </c>
      <c r="E6" s="272">
        <f aca="true" t="shared" si="2" ref="E6:E32">C6*D6/100</f>
        <v>120</v>
      </c>
      <c r="F6" s="273">
        <f>Меню!S7</f>
        <v>122</v>
      </c>
      <c r="G6" s="273">
        <f>Меню!S82</f>
        <v>116</v>
      </c>
      <c r="H6" s="273">
        <f>Меню!S167</f>
        <v>120</v>
      </c>
      <c r="I6" s="273">
        <f>Меню!S209</f>
        <v>120</v>
      </c>
      <c r="J6" s="273">
        <f>Меню!S281</f>
        <v>126</v>
      </c>
      <c r="K6" s="273">
        <f>Меню!S375</f>
        <v>103.5</v>
      </c>
      <c r="L6" s="273">
        <f>Меню!S423</f>
        <v>130</v>
      </c>
      <c r="M6" s="273">
        <f>Меню!S499</f>
        <v>122</v>
      </c>
      <c r="N6" s="273">
        <f>Меню!S590</f>
        <v>130</v>
      </c>
      <c r="O6" s="273">
        <f>Меню!S644</f>
        <v>117</v>
      </c>
      <c r="P6" s="273">
        <f>Меню!T788</f>
        <v>120</v>
      </c>
      <c r="Q6" s="273">
        <f>Меню!T822</f>
        <v>116</v>
      </c>
      <c r="R6" s="273">
        <f>Меню!S889</f>
        <v>100</v>
      </c>
      <c r="S6" s="273">
        <f>Меню!S956</f>
        <v>127</v>
      </c>
      <c r="T6" s="273">
        <f>Меню!T1034</f>
        <v>110</v>
      </c>
      <c r="U6" s="274">
        <f t="shared" si="0"/>
        <v>1779.5</v>
      </c>
      <c r="V6" s="255">
        <f aca="true" t="shared" si="3" ref="V6:V32">U6/15</f>
        <v>118.63333333333334</v>
      </c>
      <c r="W6" s="285">
        <f t="shared" si="1"/>
        <v>98.86111111111111</v>
      </c>
    </row>
    <row r="7" spans="1:25" s="247" customFormat="1" ht="15" customHeight="1">
      <c r="A7" s="284">
        <v>3</v>
      </c>
      <c r="B7" s="24" t="s">
        <v>181</v>
      </c>
      <c r="C7" s="73">
        <v>20</v>
      </c>
      <c r="D7" s="73">
        <v>60</v>
      </c>
      <c r="E7" s="272">
        <f t="shared" si="2"/>
        <v>12</v>
      </c>
      <c r="F7" s="273">
        <f>Меню!S8</f>
        <v>11.3</v>
      </c>
      <c r="G7" s="273">
        <f>Меню!S83</f>
        <v>10</v>
      </c>
      <c r="H7" s="273">
        <f>Меню!S168</f>
        <v>0</v>
      </c>
      <c r="I7" s="273">
        <f>Меню!S210</f>
        <v>0</v>
      </c>
      <c r="J7" s="273">
        <f>Меню!S282</f>
        <v>9</v>
      </c>
      <c r="K7" s="273">
        <f>Меню!S376</f>
        <v>12</v>
      </c>
      <c r="L7" s="273">
        <f>Меню!S424</f>
        <v>1.5</v>
      </c>
      <c r="M7" s="273">
        <f>Меню!S500</f>
        <v>0</v>
      </c>
      <c r="N7" s="273">
        <f>Меню!S591</f>
        <v>4.8</v>
      </c>
      <c r="O7" s="273">
        <f>Меню!S645</f>
        <v>14</v>
      </c>
      <c r="P7" s="273">
        <f>Меню!T789</f>
        <v>3.6</v>
      </c>
      <c r="Q7" s="273">
        <f>Меню!T823</f>
        <v>3.6</v>
      </c>
      <c r="R7" s="273">
        <f>Меню!S890</f>
        <v>100</v>
      </c>
      <c r="S7" s="273">
        <f>Меню!S957</f>
        <v>14</v>
      </c>
      <c r="T7" s="273">
        <f>Меню!T1035</f>
        <v>3.6</v>
      </c>
      <c r="U7" s="274">
        <f t="shared" si="0"/>
        <v>187.39999999999998</v>
      </c>
      <c r="V7" s="255">
        <f t="shared" si="3"/>
        <v>12.493333333333332</v>
      </c>
      <c r="W7" s="285">
        <f t="shared" si="1"/>
        <v>104.1111111111111</v>
      </c>
      <c r="X7" s="362"/>
      <c r="Y7" s="363"/>
    </row>
    <row r="8" spans="1:23" s="247" customFormat="1" ht="15" customHeight="1">
      <c r="A8" s="284">
        <v>4</v>
      </c>
      <c r="B8" s="25" t="s">
        <v>98</v>
      </c>
      <c r="C8" s="275">
        <v>50</v>
      </c>
      <c r="D8" s="73">
        <v>65</v>
      </c>
      <c r="E8" s="272">
        <f t="shared" si="2"/>
        <v>32.5</v>
      </c>
      <c r="F8" s="273">
        <f>Меню!S9</f>
        <v>69</v>
      </c>
      <c r="G8" s="273">
        <f>Меню!S84</f>
        <v>31</v>
      </c>
      <c r="H8" s="273">
        <f>Меню!S169</f>
        <v>0</v>
      </c>
      <c r="I8" s="273">
        <f>Меню!S211</f>
        <v>78</v>
      </c>
      <c r="J8" s="273">
        <f>Меню!S283</f>
        <v>35</v>
      </c>
      <c r="K8" s="273">
        <f>Меню!S377</f>
        <v>0</v>
      </c>
      <c r="L8" s="273">
        <f>Меню!S425</f>
        <v>26</v>
      </c>
      <c r="M8" s="273">
        <f>Меню!S501</f>
        <v>20</v>
      </c>
      <c r="N8" s="273">
        <f>Меню!S592</f>
        <v>65</v>
      </c>
      <c r="O8" s="273">
        <f>Меню!S646</f>
        <v>0</v>
      </c>
      <c r="P8" s="273">
        <f>Меню!T790</f>
        <v>30</v>
      </c>
      <c r="Q8" s="273">
        <f>Меню!T824</f>
        <v>25</v>
      </c>
      <c r="R8" s="273">
        <f>Меню!S891</f>
        <v>70</v>
      </c>
      <c r="S8" s="273">
        <f>Меню!S958</f>
        <v>0</v>
      </c>
      <c r="T8" s="273">
        <f>Меню!T1036</f>
        <v>15</v>
      </c>
      <c r="U8" s="274">
        <f t="shared" si="0"/>
        <v>464</v>
      </c>
      <c r="V8" s="255">
        <f t="shared" si="3"/>
        <v>30.933333333333334</v>
      </c>
      <c r="W8" s="285">
        <f t="shared" si="1"/>
        <v>95.17948717948718</v>
      </c>
    </row>
    <row r="9" spans="1:23" s="247" customFormat="1" ht="15" customHeight="1">
      <c r="A9" s="284">
        <v>5</v>
      </c>
      <c r="B9" s="25" t="s">
        <v>180</v>
      </c>
      <c r="C9" s="275">
        <v>20</v>
      </c>
      <c r="D9" s="73">
        <v>60</v>
      </c>
      <c r="E9" s="272">
        <f t="shared" si="2"/>
        <v>12</v>
      </c>
      <c r="F9" s="273">
        <f>Меню!S10</f>
        <v>0</v>
      </c>
      <c r="G9" s="273">
        <f>Меню!S85</f>
        <v>0</v>
      </c>
      <c r="H9" s="273">
        <f>Меню!S170</f>
        <v>63</v>
      </c>
      <c r="I9" s="273">
        <f>Меню!S212</f>
        <v>0</v>
      </c>
      <c r="J9" s="273">
        <f>Меню!S284</f>
        <v>0</v>
      </c>
      <c r="K9" s="273">
        <f>Меню!S378</f>
        <v>0</v>
      </c>
      <c r="L9" s="273">
        <f>Меню!S426</f>
        <v>0</v>
      </c>
      <c r="M9" s="273">
        <f>Меню!S502</f>
        <v>0</v>
      </c>
      <c r="N9" s="273">
        <f>Меню!S593</f>
        <v>0</v>
      </c>
      <c r="O9" s="273">
        <f>Меню!S647</f>
        <v>0</v>
      </c>
      <c r="P9" s="273">
        <f>Меню!T791</f>
        <v>63</v>
      </c>
      <c r="Q9" s="273">
        <f>Меню!T825</f>
        <v>0</v>
      </c>
      <c r="R9" s="273">
        <f>Меню!S892</f>
        <v>0</v>
      </c>
      <c r="S9" s="273">
        <f>Меню!S959</f>
        <v>0</v>
      </c>
      <c r="T9" s="273">
        <f>Меню!T1037</f>
        <v>63</v>
      </c>
      <c r="U9" s="274">
        <f t="shared" si="0"/>
        <v>189</v>
      </c>
      <c r="V9" s="255">
        <f t="shared" si="3"/>
        <v>12.6</v>
      </c>
      <c r="W9" s="285">
        <f t="shared" si="1"/>
        <v>105</v>
      </c>
    </row>
    <row r="10" spans="1:23" s="247" customFormat="1" ht="15" customHeight="1">
      <c r="A10" s="284">
        <v>6</v>
      </c>
      <c r="B10" s="24" t="s">
        <v>29</v>
      </c>
      <c r="C10" s="73">
        <v>188</v>
      </c>
      <c r="D10" s="73">
        <v>70</v>
      </c>
      <c r="E10" s="272">
        <f t="shared" si="2"/>
        <v>131.6</v>
      </c>
      <c r="F10" s="273">
        <f>Меню!S11</f>
        <v>65</v>
      </c>
      <c r="G10" s="273">
        <f>Меню!S86</f>
        <v>200</v>
      </c>
      <c r="H10" s="273">
        <f>Меню!S171</f>
        <v>30</v>
      </c>
      <c r="I10" s="273">
        <f>Меню!S213</f>
        <v>50</v>
      </c>
      <c r="J10" s="273">
        <f>Меню!S285</f>
        <v>206</v>
      </c>
      <c r="K10" s="273">
        <f>Меню!S379</f>
        <v>212</v>
      </c>
      <c r="L10" s="273">
        <f>Меню!S427</f>
        <v>220</v>
      </c>
      <c r="M10" s="273">
        <f>Меню!S503</f>
        <v>214</v>
      </c>
      <c r="N10" s="273">
        <f>Меню!S594</f>
        <v>56</v>
      </c>
      <c r="O10" s="273">
        <f>Меню!S648</f>
        <v>267</v>
      </c>
      <c r="P10" s="273">
        <f>Меню!T792</f>
        <v>60</v>
      </c>
      <c r="Q10" s="273">
        <f>Меню!T826</f>
        <v>0</v>
      </c>
      <c r="R10" s="273">
        <f>Меню!S893</f>
        <v>122</v>
      </c>
      <c r="S10" s="273">
        <f>Меню!S960</f>
        <v>197</v>
      </c>
      <c r="T10" s="273">
        <f>Меню!T1038</f>
        <v>70</v>
      </c>
      <c r="U10" s="274">
        <f t="shared" si="0"/>
        <v>1969</v>
      </c>
      <c r="V10" s="255">
        <f t="shared" si="3"/>
        <v>131.26666666666668</v>
      </c>
      <c r="W10" s="285">
        <f t="shared" si="1"/>
        <v>99.74670719351572</v>
      </c>
    </row>
    <row r="11" spans="1:23" s="247" customFormat="1" ht="15" customHeight="1">
      <c r="A11" s="284">
        <v>7</v>
      </c>
      <c r="B11" s="24" t="s">
        <v>200</v>
      </c>
      <c r="C11" s="73">
        <v>320</v>
      </c>
      <c r="D11" s="73">
        <v>55</v>
      </c>
      <c r="E11" s="272">
        <f t="shared" si="2"/>
        <v>176</v>
      </c>
      <c r="F11" s="273">
        <f>Меню!S12</f>
        <v>187</v>
      </c>
      <c r="G11" s="273">
        <f>Меню!S87</f>
        <v>160</v>
      </c>
      <c r="H11" s="273">
        <f>Меню!S172</f>
        <v>229</v>
      </c>
      <c r="I11" s="273">
        <f>Меню!S214</f>
        <v>168</v>
      </c>
      <c r="J11" s="273">
        <f>Меню!S286</f>
        <v>136</v>
      </c>
      <c r="K11" s="273">
        <f>Меню!S380</f>
        <v>220</v>
      </c>
      <c r="L11" s="273">
        <f>Меню!S428</f>
        <v>211</v>
      </c>
      <c r="M11" s="273">
        <f>Меню!S504</f>
        <v>127</v>
      </c>
      <c r="N11" s="273">
        <f>Меню!S595</f>
        <v>162</v>
      </c>
      <c r="O11" s="273">
        <f>Меню!S649</f>
        <v>22</v>
      </c>
      <c r="P11" s="273">
        <f>Меню!T793</f>
        <v>141</v>
      </c>
      <c r="Q11" s="273">
        <f>Меню!T827</f>
        <v>371.6</v>
      </c>
      <c r="R11" s="273">
        <f>Меню!S894</f>
        <v>45</v>
      </c>
      <c r="S11" s="273">
        <f>Меню!S961</f>
        <v>196</v>
      </c>
      <c r="T11" s="273">
        <f>Меню!T1039</f>
        <v>153</v>
      </c>
      <c r="U11" s="274">
        <f t="shared" si="0"/>
        <v>2528.6</v>
      </c>
      <c r="V11" s="255">
        <f t="shared" si="3"/>
        <v>168.57333333333332</v>
      </c>
      <c r="W11" s="285">
        <f t="shared" si="1"/>
        <v>95.78030303030302</v>
      </c>
    </row>
    <row r="12" spans="1:23" s="247" customFormat="1" ht="15" customHeight="1">
      <c r="A12" s="284">
        <v>8</v>
      </c>
      <c r="B12" s="24" t="s">
        <v>178</v>
      </c>
      <c r="C12" s="73">
        <v>185</v>
      </c>
      <c r="D12" s="73">
        <v>50</v>
      </c>
      <c r="E12" s="272">
        <f t="shared" si="2"/>
        <v>92.5</v>
      </c>
      <c r="F12" s="273">
        <f>Меню!S13</f>
        <v>220</v>
      </c>
      <c r="G12" s="273">
        <f>Меню!S88</f>
        <v>0</v>
      </c>
      <c r="H12" s="273">
        <f>Меню!S173</f>
        <v>0</v>
      </c>
      <c r="I12" s="273">
        <f>Меню!S215</f>
        <v>200</v>
      </c>
      <c r="J12" s="273">
        <f>Меню!S287</f>
        <v>0</v>
      </c>
      <c r="K12" s="273">
        <f>Меню!S381</f>
        <v>175</v>
      </c>
      <c r="L12" s="273">
        <f>Меню!S429</f>
        <v>0</v>
      </c>
      <c r="M12" s="273">
        <f>Меню!S505</f>
        <v>0</v>
      </c>
      <c r="N12" s="273">
        <f>Меню!S596</f>
        <v>200</v>
      </c>
      <c r="O12" s="273">
        <f>Меню!S650</f>
        <v>5</v>
      </c>
      <c r="P12" s="273">
        <f>Меню!T794</f>
        <v>200</v>
      </c>
      <c r="Q12" s="273">
        <f>Меню!T828</f>
        <v>200</v>
      </c>
      <c r="R12" s="273">
        <f>Меню!S895</f>
        <v>0</v>
      </c>
      <c r="S12" s="273">
        <f>Меню!S962</f>
        <v>5</v>
      </c>
      <c r="T12" s="273">
        <f>Меню!T1040</f>
        <v>200</v>
      </c>
      <c r="U12" s="274">
        <f t="shared" si="0"/>
        <v>1405</v>
      </c>
      <c r="V12" s="255">
        <f t="shared" si="3"/>
        <v>93.66666666666667</v>
      </c>
      <c r="W12" s="285">
        <f t="shared" si="1"/>
        <v>101.26126126126127</v>
      </c>
    </row>
    <row r="13" spans="1:23" s="247" customFormat="1" ht="15" customHeight="1">
      <c r="A13" s="284">
        <v>9</v>
      </c>
      <c r="B13" s="24" t="s">
        <v>201</v>
      </c>
      <c r="C13" s="73">
        <v>20</v>
      </c>
      <c r="D13" s="73">
        <v>55</v>
      </c>
      <c r="E13" s="272">
        <f t="shared" si="2"/>
        <v>11</v>
      </c>
      <c r="F13" s="273">
        <f>Меню!S14</f>
        <v>0</v>
      </c>
      <c r="G13" s="273">
        <f>Меню!S89</f>
        <v>20</v>
      </c>
      <c r="H13" s="273">
        <f>Меню!S174</f>
        <v>0</v>
      </c>
      <c r="I13" s="273">
        <f>Меню!S216</f>
        <v>0</v>
      </c>
      <c r="J13" s="273">
        <f>Меню!S288</f>
        <v>0</v>
      </c>
      <c r="K13" s="273">
        <f>Меню!S382</f>
        <v>20</v>
      </c>
      <c r="L13" s="273">
        <f>Меню!S430</f>
        <v>30</v>
      </c>
      <c r="M13" s="273">
        <f>Меню!S506</f>
        <v>20</v>
      </c>
      <c r="N13" s="273">
        <f>Меню!S597</f>
        <v>0</v>
      </c>
      <c r="O13" s="273">
        <f>Меню!S651</f>
        <v>0</v>
      </c>
      <c r="P13" s="273">
        <f>Меню!T795</f>
        <v>0</v>
      </c>
      <c r="Q13" s="273">
        <f>Меню!T829</f>
        <v>45</v>
      </c>
      <c r="R13" s="273">
        <f>Меню!S896</f>
        <v>0</v>
      </c>
      <c r="S13" s="273">
        <f>Меню!S963</f>
        <v>30</v>
      </c>
      <c r="T13" s="273">
        <f>Меню!T1041</f>
        <v>0</v>
      </c>
      <c r="U13" s="274">
        <f t="shared" si="0"/>
        <v>165</v>
      </c>
      <c r="V13" s="255">
        <f t="shared" si="3"/>
        <v>11</v>
      </c>
      <c r="W13" s="285">
        <f t="shared" si="1"/>
        <v>100</v>
      </c>
    </row>
    <row r="14" spans="1:23" s="247" customFormat="1" ht="22.5" customHeight="1">
      <c r="A14" s="284">
        <v>10</v>
      </c>
      <c r="B14" s="25" t="s">
        <v>202</v>
      </c>
      <c r="C14" s="73">
        <v>200</v>
      </c>
      <c r="D14" s="73">
        <v>60</v>
      </c>
      <c r="E14" s="272">
        <f t="shared" si="2"/>
        <v>120</v>
      </c>
      <c r="F14" s="273">
        <f>Меню!S15</f>
        <v>200</v>
      </c>
      <c r="G14" s="273">
        <f>Меню!S90</f>
        <v>0</v>
      </c>
      <c r="H14" s="273">
        <f>Меню!S175</f>
        <v>200</v>
      </c>
      <c r="I14" s="273">
        <f>Меню!S217</f>
        <v>200</v>
      </c>
      <c r="J14" s="273">
        <f>Меню!S289</f>
        <v>200</v>
      </c>
      <c r="K14" s="273">
        <f>Меню!S383</f>
        <v>0</v>
      </c>
      <c r="L14" s="273">
        <f>Меню!S431</f>
        <v>0</v>
      </c>
      <c r="M14" s="273">
        <f>Меню!S507</f>
        <v>0</v>
      </c>
      <c r="N14" s="273">
        <f>Меню!S598</f>
        <v>200</v>
      </c>
      <c r="O14" s="273">
        <f>Меню!S652</f>
        <v>200</v>
      </c>
      <c r="P14" s="273">
        <f>Меню!T796</f>
        <v>200</v>
      </c>
      <c r="Q14" s="273">
        <f>Меню!T830</f>
        <v>0</v>
      </c>
      <c r="R14" s="273">
        <f>Меню!S897</f>
        <v>200</v>
      </c>
      <c r="S14" s="273">
        <f>Меню!S964</f>
        <v>0</v>
      </c>
      <c r="T14" s="273">
        <f>Меню!T1042</f>
        <v>200</v>
      </c>
      <c r="U14" s="274">
        <f t="shared" si="0"/>
        <v>1800</v>
      </c>
      <c r="V14" s="255">
        <f t="shared" si="3"/>
        <v>120</v>
      </c>
      <c r="W14" s="285">
        <f t="shared" si="1"/>
        <v>100</v>
      </c>
    </row>
    <row r="15" spans="1:23" s="247" customFormat="1" ht="15" customHeight="1">
      <c r="A15" s="284">
        <v>11</v>
      </c>
      <c r="B15" s="24" t="s">
        <v>27</v>
      </c>
      <c r="C15" s="73">
        <v>45</v>
      </c>
      <c r="D15" s="73">
        <v>60</v>
      </c>
      <c r="E15" s="272">
        <v>26.8</v>
      </c>
      <c r="F15" s="273">
        <f>Меню!S16</f>
        <v>18</v>
      </c>
      <c r="G15" s="273">
        <f>Меню!S91</f>
        <v>48</v>
      </c>
      <c r="H15" s="273">
        <f>Меню!S176</f>
        <v>15</v>
      </c>
      <c r="I15" s="273">
        <f>Меню!S218</f>
        <v>18</v>
      </c>
      <c r="J15" s="273">
        <f>Меню!S290</f>
        <v>19.5</v>
      </c>
      <c r="K15" s="273">
        <f>Меню!S384</f>
        <v>42.5</v>
      </c>
      <c r="L15" s="273">
        <f>Меню!S432</f>
        <v>28</v>
      </c>
      <c r="M15" s="273">
        <f>Меню!S508</f>
        <v>33</v>
      </c>
      <c r="N15" s="273">
        <f>Меню!S599</f>
        <v>21</v>
      </c>
      <c r="O15" s="273">
        <f>Меню!S653</f>
        <v>21</v>
      </c>
      <c r="P15" s="273">
        <f>Меню!T797</f>
        <v>18</v>
      </c>
      <c r="Q15" s="273">
        <f>Меню!T831</f>
        <v>32</v>
      </c>
      <c r="R15" s="273">
        <f>Меню!S898</f>
        <v>18</v>
      </c>
      <c r="S15" s="273">
        <f>Меню!S965</f>
        <v>31.5</v>
      </c>
      <c r="T15" s="273">
        <f>Меню!T1043</f>
        <v>18</v>
      </c>
      <c r="U15" s="274">
        <f t="shared" si="0"/>
        <v>381.5</v>
      </c>
      <c r="V15" s="255">
        <f t="shared" si="3"/>
        <v>25.433333333333334</v>
      </c>
      <c r="W15" s="285">
        <f t="shared" si="1"/>
        <v>94.90049751243781</v>
      </c>
    </row>
    <row r="16" spans="1:23" s="247" customFormat="1" ht="15" customHeight="1">
      <c r="A16" s="284">
        <v>12</v>
      </c>
      <c r="B16" s="24" t="s">
        <v>33</v>
      </c>
      <c r="C16" s="276">
        <v>15</v>
      </c>
      <c r="D16" s="73">
        <v>55</v>
      </c>
      <c r="E16" s="272">
        <f t="shared" si="2"/>
        <v>8.25</v>
      </c>
      <c r="F16" s="273">
        <f>Меню!S17</f>
        <v>0</v>
      </c>
      <c r="G16" s="273">
        <f>Меню!S92</f>
        <v>0</v>
      </c>
      <c r="H16" s="273">
        <f>Меню!S177</f>
        <v>30</v>
      </c>
      <c r="I16" s="273">
        <f>Меню!S219</f>
        <v>0</v>
      </c>
      <c r="J16" s="273">
        <f>Меню!S291</f>
        <v>0</v>
      </c>
      <c r="K16" s="273">
        <f>Меню!S385</f>
        <v>30</v>
      </c>
      <c r="L16" s="273">
        <f>Меню!S433</f>
        <v>0</v>
      </c>
      <c r="M16" s="273">
        <f>Меню!S509</f>
        <v>0</v>
      </c>
      <c r="N16" s="273">
        <f>Меню!S600</f>
        <v>0</v>
      </c>
      <c r="O16" s="273">
        <f>Меню!S654</f>
        <v>0</v>
      </c>
      <c r="P16" s="273">
        <f>Меню!T798</f>
        <v>30</v>
      </c>
      <c r="Q16" s="273">
        <f>Меню!T832</f>
        <v>0</v>
      </c>
      <c r="R16" s="273">
        <f>Меню!S899</f>
        <v>0</v>
      </c>
      <c r="S16" s="273">
        <f>Меню!S966</f>
        <v>0</v>
      </c>
      <c r="T16" s="273">
        <f>Меню!T1044</f>
        <v>30</v>
      </c>
      <c r="U16" s="274">
        <f t="shared" si="0"/>
        <v>120</v>
      </c>
      <c r="V16" s="255">
        <f t="shared" si="3"/>
        <v>8</v>
      </c>
      <c r="W16" s="285">
        <f t="shared" si="1"/>
        <v>96.96969696969697</v>
      </c>
    </row>
    <row r="17" spans="1:23" s="247" customFormat="1" ht="15" customHeight="1">
      <c r="A17" s="284">
        <v>13</v>
      </c>
      <c r="B17" s="25" t="s">
        <v>182</v>
      </c>
      <c r="C17" s="73">
        <v>1.2</v>
      </c>
      <c r="D17" s="73">
        <v>50</v>
      </c>
      <c r="E17" s="272">
        <f t="shared" si="2"/>
        <v>0.6</v>
      </c>
      <c r="F17" s="277">
        <f>Меню!S18</f>
        <v>4.5</v>
      </c>
      <c r="G17" s="277">
        <f>Меню!S93</f>
        <v>0</v>
      </c>
      <c r="H17" s="277">
        <f>Меню!S178</f>
        <v>0</v>
      </c>
      <c r="I17" s="277">
        <f>Меню!S220</f>
        <v>0</v>
      </c>
      <c r="J17" s="277">
        <f>Меню!S292</f>
        <v>0</v>
      </c>
      <c r="K17" s="277">
        <f>Меню!S386</f>
        <v>0</v>
      </c>
      <c r="L17" s="277">
        <f>Меню!S434</f>
        <v>0</v>
      </c>
      <c r="M17" s="277">
        <f>Меню!S510</f>
        <v>4.5</v>
      </c>
      <c r="N17" s="277">
        <f>Меню!S601</f>
        <v>0</v>
      </c>
      <c r="O17" s="277">
        <f>Меню!S655</f>
        <v>0</v>
      </c>
      <c r="P17" s="277">
        <f>Меню!T799</f>
        <v>0</v>
      </c>
      <c r="Q17" s="277">
        <f>Меню!T833</f>
        <v>0</v>
      </c>
      <c r="R17" s="277">
        <f>Меню!S900</f>
        <v>0</v>
      </c>
      <c r="S17" s="277">
        <f>Меню!S967</f>
        <v>0</v>
      </c>
      <c r="T17" s="277">
        <f>Меню!T1045</f>
        <v>0</v>
      </c>
      <c r="U17" s="274">
        <f t="shared" si="0"/>
        <v>9</v>
      </c>
      <c r="V17" s="255">
        <f t="shared" si="3"/>
        <v>0.6</v>
      </c>
      <c r="W17" s="285">
        <f t="shared" si="1"/>
        <v>100</v>
      </c>
    </row>
    <row r="18" spans="1:23" s="247" customFormat="1" ht="15" customHeight="1">
      <c r="A18" s="284">
        <v>14</v>
      </c>
      <c r="B18" s="24" t="s">
        <v>34</v>
      </c>
      <c r="C18" s="73">
        <v>0.4</v>
      </c>
      <c r="D18" s="73">
        <v>85</v>
      </c>
      <c r="E18" s="272">
        <f t="shared" si="2"/>
        <v>0.34</v>
      </c>
      <c r="F18" s="277">
        <f>Меню!S19</f>
        <v>0</v>
      </c>
      <c r="G18" s="277">
        <f>Меню!S94</f>
        <v>0.5</v>
      </c>
      <c r="H18" s="277">
        <f>Меню!S179</f>
        <v>0.5</v>
      </c>
      <c r="I18" s="277">
        <f>Меню!S221</f>
        <v>0</v>
      </c>
      <c r="J18" s="277">
        <f>Меню!S293</f>
        <v>0</v>
      </c>
      <c r="K18" s="277">
        <f>Меню!S387</f>
        <v>0.5</v>
      </c>
      <c r="L18" s="277">
        <f>Меню!S435</f>
        <v>0.5</v>
      </c>
      <c r="M18" s="277">
        <f>Меню!S511</f>
        <v>0</v>
      </c>
      <c r="N18" s="277">
        <f>Меню!S602</f>
        <v>0.5</v>
      </c>
      <c r="O18" s="277">
        <f>Меню!S656</f>
        <v>0.5</v>
      </c>
      <c r="P18" s="277">
        <f>Меню!T800</f>
        <v>0</v>
      </c>
      <c r="Q18" s="277">
        <f>Меню!T834</f>
        <v>0.5</v>
      </c>
      <c r="R18" s="277">
        <f>Меню!S901</f>
        <v>0.5</v>
      </c>
      <c r="S18" s="277">
        <f>Меню!S968</f>
        <v>0.5</v>
      </c>
      <c r="T18" s="277">
        <f>Меню!T1046</f>
        <v>0.5</v>
      </c>
      <c r="U18" s="274">
        <f t="shared" si="0"/>
        <v>5</v>
      </c>
      <c r="V18" s="255">
        <f t="shared" si="3"/>
        <v>0.3333333333333333</v>
      </c>
      <c r="W18" s="285">
        <f t="shared" si="1"/>
        <v>98.03921568627449</v>
      </c>
    </row>
    <row r="19" spans="1:23" s="247" customFormat="1" ht="15" customHeight="1">
      <c r="A19" s="284">
        <v>15</v>
      </c>
      <c r="B19" s="24" t="s">
        <v>203</v>
      </c>
      <c r="C19" s="73">
        <v>78</v>
      </c>
      <c r="D19" s="73">
        <v>40</v>
      </c>
      <c r="E19" s="272">
        <f t="shared" si="2"/>
        <v>31.2</v>
      </c>
      <c r="F19" s="273">
        <f>Меню!S20</f>
        <v>0</v>
      </c>
      <c r="G19" s="273">
        <f>Меню!S95</f>
        <v>63</v>
      </c>
      <c r="H19" s="273">
        <f>Меню!S180</f>
        <v>0</v>
      </c>
      <c r="I19" s="273">
        <f>Меню!S222</f>
        <v>0</v>
      </c>
      <c r="J19" s="273">
        <f>Меню!S294</f>
        <v>16</v>
      </c>
      <c r="K19" s="273">
        <f>Меню!S388</f>
        <v>81</v>
      </c>
      <c r="L19" s="273">
        <f>Меню!S436</f>
        <v>23</v>
      </c>
      <c r="M19" s="273">
        <f>Меню!S512</f>
        <v>16</v>
      </c>
      <c r="N19" s="273">
        <f>Меню!S603</f>
        <v>65</v>
      </c>
      <c r="O19" s="273">
        <f>Меню!S657</f>
        <v>0</v>
      </c>
      <c r="P19" s="273">
        <f>Меню!T801</f>
        <v>63</v>
      </c>
      <c r="Q19" s="273">
        <f>Меню!T835</f>
        <v>0</v>
      </c>
      <c r="R19" s="273">
        <f>Меню!S902</f>
        <v>16</v>
      </c>
      <c r="S19" s="273">
        <f>Меню!S969</f>
        <v>16</v>
      </c>
      <c r="T19" s="273">
        <f>Меню!T1047</f>
        <v>86</v>
      </c>
      <c r="U19" s="274">
        <f t="shared" si="0"/>
        <v>445</v>
      </c>
      <c r="V19" s="255">
        <f t="shared" si="3"/>
        <v>29.666666666666668</v>
      </c>
      <c r="W19" s="285">
        <f t="shared" si="1"/>
        <v>95.08547008547009</v>
      </c>
    </row>
    <row r="20" spans="1:23" s="247" customFormat="1" ht="15" customHeight="1">
      <c r="A20" s="284">
        <v>16</v>
      </c>
      <c r="B20" s="25" t="s">
        <v>204</v>
      </c>
      <c r="C20" s="73">
        <v>53</v>
      </c>
      <c r="D20" s="73">
        <v>55</v>
      </c>
      <c r="E20" s="272">
        <f t="shared" si="2"/>
        <v>29.15</v>
      </c>
      <c r="F20" s="273">
        <f>Меню!S21</f>
        <v>26</v>
      </c>
      <c r="G20" s="273">
        <f>Меню!S96</f>
        <v>0</v>
      </c>
      <c r="H20" s="273">
        <f>Меню!S181</f>
        <v>26</v>
      </c>
      <c r="I20" s="273">
        <f>Меню!S223</f>
        <v>73</v>
      </c>
      <c r="J20" s="273">
        <f>Меню!S295</f>
        <v>74</v>
      </c>
      <c r="K20" s="273">
        <f>Меню!S389</f>
        <v>26</v>
      </c>
      <c r="L20" s="273">
        <f>Меню!S437</f>
        <v>102</v>
      </c>
      <c r="M20" s="273">
        <f>Меню!S513</f>
        <v>0</v>
      </c>
      <c r="N20" s="273">
        <f>Меню!S604</f>
        <v>0</v>
      </c>
      <c r="O20" s="273">
        <f>Меню!S658</f>
        <v>26</v>
      </c>
      <c r="P20" s="273">
        <f>Меню!T802</f>
        <v>0</v>
      </c>
      <c r="Q20" s="273">
        <f>Меню!T836</f>
        <v>99</v>
      </c>
      <c r="R20" s="273">
        <f>Меню!S903</f>
        <v>0</v>
      </c>
      <c r="S20" s="273">
        <f>Меню!S970</f>
        <v>0</v>
      </c>
      <c r="T20" s="273">
        <f>Меню!T1048</f>
        <v>0</v>
      </c>
      <c r="U20" s="274">
        <f t="shared" si="0"/>
        <v>452</v>
      </c>
      <c r="V20" s="255">
        <f t="shared" si="3"/>
        <v>30.133333333333333</v>
      </c>
      <c r="W20" s="285">
        <f t="shared" si="1"/>
        <v>103.37335620354489</v>
      </c>
    </row>
    <row r="21" spans="1:23" s="247" customFormat="1" ht="15" customHeight="1">
      <c r="A21" s="284">
        <v>17</v>
      </c>
      <c r="B21" s="25" t="s">
        <v>160</v>
      </c>
      <c r="C21" s="73">
        <v>19.6</v>
      </c>
      <c r="D21" s="73">
        <v>75</v>
      </c>
      <c r="E21" s="272">
        <f t="shared" si="2"/>
        <v>14.7</v>
      </c>
      <c r="F21" s="273">
        <f>Меню!S22</f>
        <v>0</v>
      </c>
      <c r="G21" s="273">
        <f>Меню!S97</f>
        <v>0</v>
      </c>
      <c r="H21" s="273">
        <f>Меню!S182</f>
        <v>100</v>
      </c>
      <c r="I21" s="273">
        <f>Меню!S224</f>
        <v>0</v>
      </c>
      <c r="J21" s="273">
        <f>Меню!S296</f>
        <v>20</v>
      </c>
      <c r="K21" s="273">
        <f>Меню!S390</f>
        <v>0</v>
      </c>
      <c r="L21" s="273">
        <f>Меню!S438</f>
        <v>0</v>
      </c>
      <c r="M21" s="273">
        <f>Меню!S514</f>
        <v>0</v>
      </c>
      <c r="N21" s="273">
        <f>Меню!S605</f>
        <v>0</v>
      </c>
      <c r="O21" s="273">
        <f>Меню!S659</f>
        <v>0</v>
      </c>
      <c r="P21" s="273">
        <f>Меню!T803</f>
        <v>0</v>
      </c>
      <c r="Q21" s="273">
        <f>Меню!T837</f>
        <v>0</v>
      </c>
      <c r="R21" s="273">
        <f>Меню!S904</f>
        <v>100</v>
      </c>
      <c r="S21" s="273">
        <f>Меню!S971</f>
        <v>0</v>
      </c>
      <c r="T21" s="273">
        <f>Меню!T1049</f>
        <v>0</v>
      </c>
      <c r="U21" s="274">
        <f t="shared" si="0"/>
        <v>220</v>
      </c>
      <c r="V21" s="255">
        <f t="shared" si="3"/>
        <v>14.666666666666666</v>
      </c>
      <c r="W21" s="285">
        <f t="shared" si="1"/>
        <v>99.77324263038548</v>
      </c>
    </row>
    <row r="22" spans="1:23" s="247" customFormat="1" ht="15" customHeight="1">
      <c r="A22" s="284">
        <v>18</v>
      </c>
      <c r="B22" s="25" t="s">
        <v>205</v>
      </c>
      <c r="C22" s="73">
        <v>77</v>
      </c>
      <c r="D22" s="73">
        <v>45</v>
      </c>
      <c r="E22" s="272">
        <f t="shared" si="2"/>
        <v>34.65</v>
      </c>
      <c r="F22" s="273">
        <f>Меню!S23</f>
        <v>115</v>
      </c>
      <c r="G22" s="273">
        <f>Меню!S98</f>
        <v>0</v>
      </c>
      <c r="H22" s="273">
        <f>Меню!S183</f>
        <v>0</v>
      </c>
      <c r="I22" s="273">
        <f>Меню!S225</f>
        <v>34</v>
      </c>
      <c r="J22" s="273">
        <f>Меню!S297</f>
        <v>0</v>
      </c>
      <c r="K22" s="273">
        <f>Меню!S391</f>
        <v>0</v>
      </c>
      <c r="L22" s="273">
        <f>Меню!S439</f>
        <v>0</v>
      </c>
      <c r="M22" s="273">
        <f>Меню!S515</f>
        <v>119</v>
      </c>
      <c r="N22" s="273">
        <f>Меню!S606</f>
        <v>0</v>
      </c>
      <c r="O22" s="273">
        <f>Меню!S660</f>
        <v>112</v>
      </c>
      <c r="P22" s="273">
        <f>Меню!T804</f>
        <v>38</v>
      </c>
      <c r="Q22" s="273">
        <f>Меню!T838</f>
        <v>0</v>
      </c>
      <c r="R22" s="273">
        <f>Меню!S905</f>
        <v>0</v>
      </c>
      <c r="S22" s="273">
        <f>Меню!S972</f>
        <v>112</v>
      </c>
      <c r="T22" s="273">
        <f>Меню!T1050</f>
        <v>0</v>
      </c>
      <c r="U22" s="274">
        <f t="shared" si="0"/>
        <v>530</v>
      </c>
      <c r="V22" s="255">
        <f t="shared" si="3"/>
        <v>35.333333333333336</v>
      </c>
      <c r="W22" s="285">
        <f t="shared" si="1"/>
        <v>101.97210197210198</v>
      </c>
    </row>
    <row r="23" spans="1:23" s="247" customFormat="1" ht="15" customHeight="1">
      <c r="A23" s="284">
        <v>19</v>
      </c>
      <c r="B23" s="278" t="s">
        <v>206</v>
      </c>
      <c r="C23" s="275">
        <v>300</v>
      </c>
      <c r="D23" s="73">
        <v>60</v>
      </c>
      <c r="E23" s="272">
        <f t="shared" si="2"/>
        <v>180</v>
      </c>
      <c r="F23" s="273">
        <f>Меню!S25</f>
        <v>334</v>
      </c>
      <c r="G23" s="273">
        <f>Меню!S99</f>
        <v>130</v>
      </c>
      <c r="H23" s="273">
        <f>Меню!S185</f>
        <v>40</v>
      </c>
      <c r="I23" s="273">
        <f>Меню!S227</f>
        <v>240</v>
      </c>
      <c r="J23" s="273">
        <f>Меню!S299</f>
        <v>321</v>
      </c>
      <c r="K23" s="273">
        <f>Меню!S393</f>
        <v>45</v>
      </c>
      <c r="L23" s="273">
        <f>Меню!S441</f>
        <v>175</v>
      </c>
      <c r="M23" s="273">
        <f>Меню!S517</f>
        <v>349</v>
      </c>
      <c r="N23" s="273">
        <f>Меню!S608</f>
        <v>287</v>
      </c>
      <c r="O23" s="273">
        <f>Меню!S662</f>
        <v>69</v>
      </c>
      <c r="P23" s="273">
        <f>Меню!T806</f>
        <v>228</v>
      </c>
      <c r="Q23" s="273">
        <f>Меню!T840</f>
        <v>78</v>
      </c>
      <c r="R23" s="273">
        <f>Меню!S906</f>
        <v>290</v>
      </c>
      <c r="S23" s="273">
        <f>Меню!S974</f>
        <v>39</v>
      </c>
      <c r="T23" s="273">
        <f>Меню!T1051</f>
        <v>125</v>
      </c>
      <c r="U23" s="274">
        <f t="shared" si="0"/>
        <v>2750</v>
      </c>
      <c r="V23" s="255">
        <f t="shared" si="3"/>
        <v>183.33333333333334</v>
      </c>
      <c r="W23" s="285">
        <f t="shared" si="1"/>
        <v>101.85185185185186</v>
      </c>
    </row>
    <row r="24" spans="1:23" s="247" customFormat="1" ht="17.25" customHeight="1">
      <c r="A24" s="284">
        <v>20</v>
      </c>
      <c r="B24" s="278" t="s">
        <v>371</v>
      </c>
      <c r="C24" s="275">
        <v>180</v>
      </c>
      <c r="D24" s="73">
        <v>22</v>
      </c>
      <c r="E24" s="272">
        <f t="shared" si="2"/>
        <v>39.6</v>
      </c>
      <c r="F24" s="273">
        <f>Меню!S26</f>
        <v>0</v>
      </c>
      <c r="G24" s="273">
        <f>Меню!S100</f>
        <v>0</v>
      </c>
      <c r="H24" s="273">
        <f>Меню!S186</f>
        <v>0</v>
      </c>
      <c r="I24" s="273">
        <f>Меню!S228</f>
        <v>150</v>
      </c>
      <c r="J24" s="273">
        <f>Меню!S300</f>
        <v>0</v>
      </c>
      <c r="K24" s="273">
        <f>Меню!S394</f>
        <v>0</v>
      </c>
      <c r="L24" s="273">
        <f>Меню!S442</f>
        <v>0</v>
      </c>
      <c r="M24" s="273">
        <f>Меню!S518</f>
        <v>150</v>
      </c>
      <c r="N24" s="273">
        <f>Меню!S609</f>
        <v>0</v>
      </c>
      <c r="O24" s="273">
        <f>Меню!S663</f>
        <v>0</v>
      </c>
      <c r="P24" s="273">
        <f>Меню!T807</f>
        <v>150</v>
      </c>
      <c r="Q24" s="273">
        <f>Меню!T841</f>
        <v>0</v>
      </c>
      <c r="R24" s="273">
        <f>Меню!S907</f>
        <v>0</v>
      </c>
      <c r="S24" s="273">
        <f>Меню!S975</f>
        <v>0</v>
      </c>
      <c r="T24" s="273">
        <f>Меню!T1052</f>
        <v>150</v>
      </c>
      <c r="U24" s="274">
        <f t="shared" si="0"/>
        <v>600</v>
      </c>
      <c r="V24" s="255">
        <f t="shared" si="3"/>
        <v>40</v>
      </c>
      <c r="W24" s="285">
        <f t="shared" si="1"/>
        <v>101.01010101010101</v>
      </c>
    </row>
    <row r="25" spans="1:23" s="247" customFormat="1" ht="15" customHeight="1">
      <c r="A25" s="284">
        <v>21</v>
      </c>
      <c r="B25" s="25" t="s">
        <v>207</v>
      </c>
      <c r="C25" s="73">
        <v>60</v>
      </c>
      <c r="D25" s="73">
        <v>65</v>
      </c>
      <c r="E25" s="272">
        <f t="shared" si="2"/>
        <v>39</v>
      </c>
      <c r="F25" s="273">
        <f>Меню!S27</f>
        <v>0</v>
      </c>
      <c r="G25" s="273">
        <f>Меню!S101</f>
        <v>135</v>
      </c>
      <c r="H25" s="273">
        <f>Меню!S187</f>
        <v>0</v>
      </c>
      <c r="I25" s="273">
        <f>Меню!S229</f>
        <v>0</v>
      </c>
      <c r="J25" s="273">
        <f>Меню!S301</f>
        <v>0</v>
      </c>
      <c r="K25" s="273">
        <f>Меню!S395</f>
        <v>128</v>
      </c>
      <c r="L25" s="273">
        <f>Меню!S443</f>
        <v>0</v>
      </c>
      <c r="M25" s="273">
        <f>Меню!S519</f>
        <v>0</v>
      </c>
      <c r="N25" s="273">
        <f>Меню!S610</f>
        <v>0</v>
      </c>
      <c r="O25" s="273">
        <f>Меню!S664</f>
        <v>159</v>
      </c>
      <c r="P25" s="273">
        <f>Меню!T808</f>
        <v>0</v>
      </c>
      <c r="Q25" s="273">
        <f>Меню!T842</f>
        <v>0</v>
      </c>
      <c r="R25" s="273">
        <f>Меню!S908</f>
        <v>0</v>
      </c>
      <c r="S25" s="273">
        <f>Меню!S976</f>
        <v>161</v>
      </c>
      <c r="T25" s="273">
        <f>Меню!T1053</f>
        <v>0</v>
      </c>
      <c r="U25" s="274">
        <f t="shared" si="0"/>
        <v>583</v>
      </c>
      <c r="V25" s="255">
        <f t="shared" si="3"/>
        <v>38.86666666666667</v>
      </c>
      <c r="W25" s="285">
        <f t="shared" si="1"/>
        <v>99.65811965811966</v>
      </c>
    </row>
    <row r="26" spans="1:23" s="247" customFormat="1" ht="15" customHeight="1">
      <c r="A26" s="284">
        <v>22</v>
      </c>
      <c r="B26" s="25" t="s">
        <v>177</v>
      </c>
      <c r="C26" s="73">
        <v>10</v>
      </c>
      <c r="D26" s="73">
        <v>60</v>
      </c>
      <c r="E26" s="272">
        <f t="shared" si="2"/>
        <v>6</v>
      </c>
      <c r="F26" s="273">
        <f>Меню!S28</f>
        <v>17.5</v>
      </c>
      <c r="G26" s="273">
        <f>Меню!S102</f>
        <v>5</v>
      </c>
      <c r="H26" s="273">
        <f>Меню!S188</f>
        <v>5</v>
      </c>
      <c r="I26" s="273">
        <f>Меню!S230</f>
        <v>0</v>
      </c>
      <c r="J26" s="273">
        <f>Меню!S302</f>
        <v>5</v>
      </c>
      <c r="K26" s="273">
        <f>Меню!S396</f>
        <v>20</v>
      </c>
      <c r="L26" s="273">
        <f>Меню!S444</f>
        <v>0</v>
      </c>
      <c r="M26" s="273">
        <f>Меню!S520</f>
        <v>5</v>
      </c>
      <c r="N26" s="273">
        <f>Меню!S611</f>
        <v>10</v>
      </c>
      <c r="O26" s="273">
        <f>Меню!S665</f>
        <v>6</v>
      </c>
      <c r="P26" s="273">
        <f>Меню!T809</f>
        <v>0</v>
      </c>
      <c r="Q26" s="273">
        <f>Меню!T843</f>
        <v>0</v>
      </c>
      <c r="R26" s="273">
        <f>Меню!S909</f>
        <v>5</v>
      </c>
      <c r="S26" s="273">
        <f>Меню!S977</f>
        <v>11</v>
      </c>
      <c r="T26" s="273">
        <f>Меню!T1054</f>
        <v>0</v>
      </c>
      <c r="U26" s="274">
        <f t="shared" si="0"/>
        <v>89.5</v>
      </c>
      <c r="V26" s="255">
        <f t="shared" si="3"/>
        <v>5.966666666666667</v>
      </c>
      <c r="W26" s="285">
        <f t="shared" si="1"/>
        <v>99.44444444444444</v>
      </c>
    </row>
    <row r="27" spans="1:23" s="247" customFormat="1" ht="15" customHeight="1">
      <c r="A27" s="284">
        <v>23</v>
      </c>
      <c r="B27" s="25" t="s">
        <v>208</v>
      </c>
      <c r="C27" s="73">
        <v>11.8</v>
      </c>
      <c r="D27" s="73">
        <v>60</v>
      </c>
      <c r="E27" s="272">
        <f t="shared" si="2"/>
        <v>7.08</v>
      </c>
      <c r="F27" s="273">
        <f>Меню!S29</f>
        <v>0</v>
      </c>
      <c r="G27" s="273">
        <f>Меню!S103</f>
        <v>15</v>
      </c>
      <c r="H27" s="273">
        <f>Меню!S189</f>
        <v>0</v>
      </c>
      <c r="I27" s="273">
        <f>Меню!S231</f>
        <v>0</v>
      </c>
      <c r="J27" s="273">
        <f>Меню!S303</f>
        <v>0</v>
      </c>
      <c r="K27" s="273" t="str">
        <f>Меню!S397</f>
        <v> </v>
      </c>
      <c r="L27" s="273">
        <f>Меню!S445</f>
        <v>15</v>
      </c>
      <c r="M27" s="273">
        <f>Меню!S521</f>
        <v>15</v>
      </c>
      <c r="N27" s="273">
        <f>Меню!S612</f>
        <v>0</v>
      </c>
      <c r="O27" s="273">
        <f>Меню!S666</f>
        <v>15</v>
      </c>
      <c r="P27" s="273">
        <f>Меню!T810</f>
        <v>0</v>
      </c>
      <c r="Q27" s="273">
        <f>Меню!T844</f>
        <v>30</v>
      </c>
      <c r="R27" s="273">
        <f>Меню!S910</f>
        <v>0</v>
      </c>
      <c r="S27" s="273">
        <f>Меню!S978</f>
        <v>15</v>
      </c>
      <c r="T27" s="273">
        <f>Меню!T1055</f>
        <v>0</v>
      </c>
      <c r="U27" s="274">
        <f t="shared" si="0"/>
        <v>105</v>
      </c>
      <c r="V27" s="255">
        <f t="shared" si="3"/>
        <v>7</v>
      </c>
      <c r="W27" s="285">
        <f t="shared" si="1"/>
        <v>98.87005649717514</v>
      </c>
    </row>
    <row r="28" spans="1:23" s="270" customFormat="1" ht="15" customHeight="1">
      <c r="A28" s="284">
        <v>24</v>
      </c>
      <c r="B28" s="278" t="s">
        <v>38</v>
      </c>
      <c r="C28" s="73">
        <v>35</v>
      </c>
      <c r="D28" s="279">
        <v>54</v>
      </c>
      <c r="E28" s="272">
        <f t="shared" si="2"/>
        <v>18.9</v>
      </c>
      <c r="F28" s="273">
        <f>Меню!S30</f>
        <v>25.3</v>
      </c>
      <c r="G28" s="273">
        <f>Меню!S104</f>
        <v>6</v>
      </c>
      <c r="H28" s="273">
        <f>Меню!S190</f>
        <v>21</v>
      </c>
      <c r="I28" s="273">
        <f>Меню!S232</f>
        <v>15</v>
      </c>
      <c r="J28" s="273">
        <f>Меню!S304</f>
        <v>21</v>
      </c>
      <c r="K28" s="273">
        <f>Меню!S398</f>
        <v>14</v>
      </c>
      <c r="L28" s="273">
        <f>Меню!S446</f>
        <v>9</v>
      </c>
      <c r="M28" s="273">
        <f>Меню!S522</f>
        <v>27</v>
      </c>
      <c r="N28" s="273">
        <f>Меню!S613</f>
        <v>26</v>
      </c>
      <c r="O28" s="273">
        <f>Меню!S667</f>
        <v>15</v>
      </c>
      <c r="P28" s="273">
        <f>Меню!T811</f>
        <v>13</v>
      </c>
      <c r="Q28" s="273">
        <f>Меню!T845</f>
        <v>21</v>
      </c>
      <c r="R28" s="273">
        <f>Меню!S911</f>
        <v>31</v>
      </c>
      <c r="S28" s="273">
        <f>Меню!S979</f>
        <v>15</v>
      </c>
      <c r="T28" s="273">
        <f>Меню!T1056</f>
        <v>11</v>
      </c>
      <c r="U28" s="274">
        <f t="shared" si="0"/>
        <v>270.3</v>
      </c>
      <c r="V28" s="255">
        <f t="shared" si="3"/>
        <v>18.02</v>
      </c>
      <c r="W28" s="285">
        <f t="shared" si="1"/>
        <v>95.34391534391536</v>
      </c>
    </row>
    <row r="29" spans="1:23" s="247" customFormat="1" ht="15" customHeight="1">
      <c r="A29" s="284">
        <v>25</v>
      </c>
      <c r="B29" s="24" t="s">
        <v>30</v>
      </c>
      <c r="C29" s="73">
        <v>18</v>
      </c>
      <c r="D29" s="279">
        <v>54.5</v>
      </c>
      <c r="E29" s="272">
        <f t="shared" si="2"/>
        <v>9.81</v>
      </c>
      <c r="F29" s="273">
        <f>Меню!S31</f>
        <v>5</v>
      </c>
      <c r="G29" s="273">
        <f>Меню!S105</f>
        <v>17</v>
      </c>
      <c r="H29" s="273">
        <f>Меню!S191</f>
        <v>5</v>
      </c>
      <c r="I29" s="273">
        <f>Меню!S233</f>
        <v>12</v>
      </c>
      <c r="J29" s="273">
        <f>Меню!S305</f>
        <v>8</v>
      </c>
      <c r="K29" s="273">
        <f>Меню!S399</f>
        <v>4</v>
      </c>
      <c r="L29" s="273">
        <f>Меню!S447</f>
        <v>17</v>
      </c>
      <c r="M29" s="273">
        <f>Меню!S523</f>
        <v>5</v>
      </c>
      <c r="N29" s="273">
        <f>Меню!S614</f>
        <v>11</v>
      </c>
      <c r="O29" s="273">
        <f>Меню!S668</f>
        <v>11</v>
      </c>
      <c r="P29" s="273">
        <f>Меню!T812</f>
        <v>5</v>
      </c>
      <c r="Q29" s="273">
        <f>Меню!T846</f>
        <v>14</v>
      </c>
      <c r="R29" s="273">
        <f>Меню!S912</f>
        <v>5</v>
      </c>
      <c r="S29" s="273">
        <f>Меню!S980</f>
        <v>11</v>
      </c>
      <c r="T29" s="273">
        <f>Меню!T1057</f>
        <v>10</v>
      </c>
      <c r="U29" s="274">
        <f t="shared" si="0"/>
        <v>140</v>
      </c>
      <c r="V29" s="255">
        <f t="shared" si="3"/>
        <v>9.333333333333334</v>
      </c>
      <c r="W29" s="285">
        <f t="shared" si="1"/>
        <v>95.14101257220523</v>
      </c>
    </row>
    <row r="30" spans="1:25" s="247" customFormat="1" ht="15" customHeight="1">
      <c r="A30" s="284">
        <v>26</v>
      </c>
      <c r="B30" s="24" t="s">
        <v>209</v>
      </c>
      <c r="C30" s="73">
        <v>40</v>
      </c>
      <c r="D30" s="73">
        <v>55</v>
      </c>
      <c r="E30" s="272">
        <f t="shared" si="2"/>
        <v>22</v>
      </c>
      <c r="F30" s="273">
        <f>Меню!S32</f>
        <v>7</v>
      </c>
      <c r="G30" s="273">
        <f>Меню!S106</f>
        <v>5</v>
      </c>
      <c r="H30" s="273">
        <f>Меню!S192</f>
        <v>110</v>
      </c>
      <c r="I30" s="273">
        <f>Меню!S234</f>
        <v>1.5</v>
      </c>
      <c r="J30" s="273">
        <f>Меню!S306</f>
        <v>7</v>
      </c>
      <c r="K30" s="273">
        <f>Меню!S400</f>
        <v>20</v>
      </c>
      <c r="L30" s="273">
        <f>Меню!S448</f>
        <v>1.6</v>
      </c>
      <c r="M30" s="273">
        <f>Меню!S524</f>
        <v>0</v>
      </c>
      <c r="N30" s="273">
        <f>Меню!S615</f>
        <v>20</v>
      </c>
      <c r="O30" s="273">
        <f>Меню!S669</f>
        <v>11</v>
      </c>
      <c r="P30" s="273">
        <f>Меню!T813</f>
        <v>0</v>
      </c>
      <c r="Q30" s="273">
        <f>Меню!T847</f>
        <v>110</v>
      </c>
      <c r="R30" s="273">
        <f>Меню!S913</f>
        <v>20</v>
      </c>
      <c r="S30" s="273">
        <f>Меню!S981</f>
        <v>11</v>
      </c>
      <c r="T30" s="273">
        <f>Меню!T1058</f>
        <v>1.6</v>
      </c>
      <c r="U30" s="274">
        <f t="shared" si="0"/>
        <v>325.70000000000005</v>
      </c>
      <c r="V30" s="255">
        <f t="shared" si="3"/>
        <v>21.713333333333335</v>
      </c>
      <c r="W30" s="285">
        <f t="shared" si="1"/>
        <v>98.6969696969697</v>
      </c>
      <c r="Y30" s="248"/>
    </row>
    <row r="31" spans="1:23" s="247" customFormat="1" ht="15" customHeight="1">
      <c r="A31" s="284">
        <v>27</v>
      </c>
      <c r="B31" s="24" t="s">
        <v>141</v>
      </c>
      <c r="C31" s="73">
        <v>7</v>
      </c>
      <c r="D31" s="73">
        <v>60</v>
      </c>
      <c r="E31" s="272">
        <f t="shared" si="2"/>
        <v>4.2</v>
      </c>
      <c r="F31" s="277">
        <v>4.2</v>
      </c>
      <c r="G31" s="277">
        <v>4.2</v>
      </c>
      <c r="H31" s="277">
        <v>4.2</v>
      </c>
      <c r="I31" s="277">
        <v>4.2</v>
      </c>
      <c r="J31" s="277">
        <v>4.2</v>
      </c>
      <c r="K31" s="277">
        <v>4.2</v>
      </c>
      <c r="L31" s="277">
        <v>4.2</v>
      </c>
      <c r="M31" s="277">
        <v>4.2</v>
      </c>
      <c r="N31" s="277">
        <v>4.2</v>
      </c>
      <c r="O31" s="277">
        <v>4.2</v>
      </c>
      <c r="P31" s="277">
        <v>4.2</v>
      </c>
      <c r="Q31" s="277">
        <v>4.2</v>
      </c>
      <c r="R31" s="277">
        <v>4.2</v>
      </c>
      <c r="S31" s="277">
        <v>4.2</v>
      </c>
      <c r="T31" s="277">
        <v>4.2</v>
      </c>
      <c r="U31" s="274">
        <f t="shared" si="0"/>
        <v>63.00000000000002</v>
      </c>
      <c r="V31" s="255">
        <f t="shared" si="3"/>
        <v>4.200000000000001</v>
      </c>
      <c r="W31" s="285">
        <f t="shared" si="1"/>
        <v>100.00000000000003</v>
      </c>
    </row>
    <row r="32" spans="1:23" s="247" customFormat="1" ht="15" customHeight="1" thickBot="1">
      <c r="A32" s="286">
        <v>28</v>
      </c>
      <c r="B32" s="287" t="s">
        <v>183</v>
      </c>
      <c r="C32" s="288">
        <v>2</v>
      </c>
      <c r="D32" s="288">
        <v>60</v>
      </c>
      <c r="E32" s="289">
        <f t="shared" si="2"/>
        <v>1.2</v>
      </c>
      <c r="F32" s="290">
        <f>Меню!S35</f>
        <v>0</v>
      </c>
      <c r="G32" s="290">
        <f>Меню!S109</f>
        <v>0</v>
      </c>
      <c r="H32" s="290">
        <f>Меню!S195</f>
        <v>0</v>
      </c>
      <c r="I32" s="290">
        <f>Меню!S237</f>
        <v>0</v>
      </c>
      <c r="J32" s="290">
        <f>Меню!S309</f>
        <v>0</v>
      </c>
      <c r="K32" s="290">
        <f>Меню!S403</f>
        <v>0</v>
      </c>
      <c r="L32" s="290">
        <f>Меню!S451</f>
        <v>0</v>
      </c>
      <c r="M32" s="291">
        <f>Меню!S527</f>
        <v>0</v>
      </c>
      <c r="N32" s="290">
        <f>Меню!S618</f>
        <v>0</v>
      </c>
      <c r="O32" s="290">
        <f>Меню!S672</f>
        <v>0</v>
      </c>
      <c r="P32" s="290">
        <f>Меню!T816</f>
        <v>0</v>
      </c>
      <c r="Q32" s="290">
        <f>Меню!T850</f>
        <v>0</v>
      </c>
      <c r="R32" s="290">
        <f>Меню!S916</f>
        <v>0</v>
      </c>
      <c r="S32" s="290">
        <f>Меню!S984</f>
        <v>0</v>
      </c>
      <c r="T32" s="290">
        <f>Меню!T1061</f>
        <v>0</v>
      </c>
      <c r="U32" s="292">
        <f t="shared" si="0"/>
        <v>0</v>
      </c>
      <c r="V32" s="293">
        <f t="shared" si="3"/>
        <v>0</v>
      </c>
      <c r="W32" s="294">
        <f t="shared" si="1"/>
        <v>0</v>
      </c>
    </row>
    <row r="33" spans="1:23" s="5" customFormat="1" ht="35.25" customHeight="1">
      <c r="A33" s="378" t="s">
        <v>210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</row>
    <row r="34" spans="1:23" s="5" customFormat="1" ht="13.5" customHeight="1">
      <c r="A34" s="370" t="s">
        <v>118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</row>
    <row r="35" spans="1:23" s="5" customFormat="1" ht="13.5" customHeight="1">
      <c r="A35" s="370" t="s">
        <v>276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</row>
    <row r="36" spans="1:23" s="5" customFormat="1" ht="13.5" customHeight="1">
      <c r="A36" s="370" t="s">
        <v>363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</row>
    <row r="37" spans="1:23" s="5" customFormat="1" ht="12.75">
      <c r="A37" s="239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</row>
    <row r="38" spans="1:23" s="5" customFormat="1" ht="12.75">
      <c r="A38" s="239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</row>
    <row r="39" spans="1:23" s="5" customFormat="1" ht="12.75">
      <c r="A39" s="239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</row>
    <row r="40" spans="1:23" s="5" customFormat="1" ht="12.75">
      <c r="A40" s="239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</row>
    <row r="41" spans="2:23" ht="12.75"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</row>
  </sheetData>
  <sheetProtection password="CF52" sheet="1"/>
  <mergeCells count="21">
    <mergeCell ref="B41:W41"/>
    <mergeCell ref="B38:W38"/>
    <mergeCell ref="B40:W40"/>
    <mergeCell ref="B39:W39"/>
    <mergeCell ref="E2:E4"/>
    <mergeCell ref="A36:W36"/>
    <mergeCell ref="B37:W37"/>
    <mergeCell ref="A34:W34"/>
    <mergeCell ref="A1:W1"/>
    <mergeCell ref="A2:A4"/>
    <mergeCell ref="B2:B4"/>
    <mergeCell ref="C2:C4"/>
    <mergeCell ref="U2:U4"/>
    <mergeCell ref="A33:W33"/>
    <mergeCell ref="V2:V4"/>
    <mergeCell ref="X7:Y7"/>
    <mergeCell ref="F2:T2"/>
    <mergeCell ref="F3:T3"/>
    <mergeCell ref="W2:W4"/>
    <mergeCell ref="D2:D4"/>
    <mergeCell ref="A35:W35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N21" sqref="N21"/>
    </sheetView>
  </sheetViews>
  <sheetFormatPr defaultColWidth="9.00390625" defaultRowHeight="12.75" outlineLevelCol="1"/>
  <cols>
    <col min="1" max="1" width="13.25390625" style="6" customWidth="1"/>
    <col min="2" max="2" width="27.25390625" style="6" customWidth="1"/>
    <col min="3" max="4" width="12.75390625" style="6" customWidth="1"/>
    <col min="5" max="5" width="12.75390625" style="6" hidden="1" customWidth="1" outlineLevel="1"/>
    <col min="6" max="6" width="12.75390625" style="6" customWidth="1" collapsed="1"/>
    <col min="7" max="7" width="12.75390625" style="6" customWidth="1"/>
    <col min="8" max="8" width="12.75390625" style="6" hidden="1" customWidth="1" outlineLevel="1"/>
    <col min="9" max="9" width="12.75390625" style="6" customWidth="1" collapsed="1"/>
    <col min="10" max="10" width="18.375" style="6" customWidth="1"/>
    <col min="11" max="16384" width="9.125" style="6" customWidth="1"/>
  </cols>
  <sheetData>
    <row r="2" spans="1:12" ht="31.5" customHeight="1" thickBot="1">
      <c r="A2" s="388" t="s">
        <v>269</v>
      </c>
      <c r="B2" s="388"/>
      <c r="C2" s="388"/>
      <c r="D2" s="388"/>
      <c r="E2" s="388"/>
      <c r="F2" s="388"/>
      <c r="G2" s="388"/>
      <c r="H2" s="388"/>
      <c r="I2" s="388"/>
      <c r="J2" s="388"/>
      <c r="K2" s="304"/>
      <c r="L2" s="304"/>
    </row>
    <row r="3" spans="2:10" ht="25.5" customHeight="1">
      <c r="B3" s="386" t="s">
        <v>240</v>
      </c>
      <c r="C3" s="256" t="s">
        <v>122</v>
      </c>
      <c r="D3" s="384" t="s">
        <v>44</v>
      </c>
      <c r="E3" s="257"/>
      <c r="F3" s="256" t="s">
        <v>123</v>
      </c>
      <c r="G3" s="384" t="s">
        <v>44</v>
      </c>
      <c r="H3" s="257"/>
      <c r="I3" s="256" t="s">
        <v>139</v>
      </c>
      <c r="J3" s="382" t="s">
        <v>44</v>
      </c>
    </row>
    <row r="4" spans="2:10" ht="36" customHeight="1">
      <c r="B4" s="387"/>
      <c r="C4" s="249" t="s">
        <v>225</v>
      </c>
      <c r="D4" s="385"/>
      <c r="E4" s="250"/>
      <c r="F4" s="249" t="s">
        <v>226</v>
      </c>
      <c r="G4" s="385"/>
      <c r="H4" s="250"/>
      <c r="I4" s="249" t="s">
        <v>281</v>
      </c>
      <c r="J4" s="383"/>
    </row>
    <row r="5" spans="2:10" ht="18.75" customHeight="1">
      <c r="B5" s="387"/>
      <c r="C5" s="162">
        <v>678</v>
      </c>
      <c r="D5" s="385"/>
      <c r="E5" s="250"/>
      <c r="F5" s="162">
        <v>950</v>
      </c>
      <c r="G5" s="385"/>
      <c r="H5" s="250"/>
      <c r="I5" s="251">
        <v>1628</v>
      </c>
      <c r="J5" s="383"/>
    </row>
    <row r="6" spans="2:10" ht="16.5" customHeight="1">
      <c r="B6" s="295" t="s">
        <v>0</v>
      </c>
      <c r="C6" s="254">
        <f>Меню!H7</f>
        <v>684.3999999999999</v>
      </c>
      <c r="D6" s="254">
        <f>C6*100/2713</f>
        <v>25.226686325101358</v>
      </c>
      <c r="E6" s="254">
        <f>C6*100/678</f>
        <v>100.94395280235986</v>
      </c>
      <c r="F6" s="254">
        <f>Меню!H31</f>
        <v>907.6888888888889</v>
      </c>
      <c r="G6" s="254">
        <f>F6*100/2713</f>
        <v>33.45701765163616</v>
      </c>
      <c r="H6" s="254">
        <f>F6*100/950</f>
        <v>95.54619883040935</v>
      </c>
      <c r="I6" s="254">
        <f>Меню!H88</f>
        <v>1592.0888888888887</v>
      </c>
      <c r="J6" s="296">
        <f>I6*100/2713</f>
        <v>58.68370397673751</v>
      </c>
    </row>
    <row r="7" spans="2:10" ht="16.5" customHeight="1">
      <c r="B7" s="295" t="s">
        <v>12</v>
      </c>
      <c r="C7" s="254">
        <f>Меню!H92</f>
        <v>662.1999999999999</v>
      </c>
      <c r="D7" s="254">
        <f aca="true" t="shared" si="0" ref="D7:D20">C7*100/2713</f>
        <v>24.408403980833025</v>
      </c>
      <c r="E7" s="254">
        <f aca="true" t="shared" si="1" ref="E7:E20">C7*100/678</f>
        <v>97.66961651917404</v>
      </c>
      <c r="F7" s="254">
        <f>Меню!H113</f>
        <v>935</v>
      </c>
      <c r="G7" s="254">
        <f aca="true" t="shared" si="2" ref="G7:G20">F7*100/2713</f>
        <v>34.46369332841873</v>
      </c>
      <c r="H7" s="254">
        <f aca="true" t="shared" si="3" ref="H7:H20">F7*100/950</f>
        <v>98.42105263157895</v>
      </c>
      <c r="I7" s="254">
        <f>Меню!H158</f>
        <v>1597.1999999999998</v>
      </c>
      <c r="J7" s="296">
        <f aca="true" t="shared" si="4" ref="J7:J20">I7*100/2713</f>
        <v>58.87209730925174</v>
      </c>
    </row>
    <row r="8" spans="2:10" ht="16.5" customHeight="1">
      <c r="B8" s="295" t="s">
        <v>13</v>
      </c>
      <c r="C8" s="254">
        <f>Меню!H162</f>
        <v>662.6999999999999</v>
      </c>
      <c r="D8" s="254">
        <f t="shared" si="0"/>
        <v>24.426833763361593</v>
      </c>
      <c r="E8" s="254">
        <f t="shared" si="1"/>
        <v>97.7433628318584</v>
      </c>
      <c r="F8" s="254">
        <f>Меню!H182</f>
        <v>900</v>
      </c>
      <c r="G8" s="254">
        <f t="shared" si="2"/>
        <v>33.17360855141909</v>
      </c>
      <c r="H8" s="254">
        <f t="shared" si="3"/>
        <v>94.73684210526316</v>
      </c>
      <c r="I8" s="254">
        <f>Меню!H215</f>
        <v>1562.6999999999998</v>
      </c>
      <c r="J8" s="296">
        <f t="shared" si="4"/>
        <v>57.60044231478067</v>
      </c>
    </row>
    <row r="9" spans="2:14" ht="16.5" customHeight="1">
      <c r="B9" s="295" t="s">
        <v>14</v>
      </c>
      <c r="C9" s="254">
        <f>Меню!H219</f>
        <v>697</v>
      </c>
      <c r="D9" s="254">
        <f t="shared" si="0"/>
        <v>25.69111684482123</v>
      </c>
      <c r="E9" s="254">
        <f t="shared" si="1"/>
        <v>102.8023598820059</v>
      </c>
      <c r="F9" s="254">
        <f>Меню!H244</f>
        <v>980.3555555555555</v>
      </c>
      <c r="G9" s="254">
        <f t="shared" si="2"/>
        <v>36.1354793791211</v>
      </c>
      <c r="H9" s="254">
        <f t="shared" si="3"/>
        <v>103.19532163742689</v>
      </c>
      <c r="I9" s="254">
        <f>Меню!H287</f>
        <v>1677.3555555555554</v>
      </c>
      <c r="J9" s="296">
        <f t="shared" si="4"/>
        <v>61.826596223942325</v>
      </c>
      <c r="N9" s="252"/>
    </row>
    <row r="10" spans="2:10" ht="16.5" customHeight="1">
      <c r="B10" s="295" t="s">
        <v>15</v>
      </c>
      <c r="C10" s="254">
        <f>Меню!H291</f>
        <v>651.6999999999999</v>
      </c>
      <c r="D10" s="254">
        <f t="shared" si="0"/>
        <v>24.021378547733136</v>
      </c>
      <c r="E10" s="254">
        <f t="shared" si="1"/>
        <v>96.12094395280235</v>
      </c>
      <c r="F10" s="254">
        <f>Меню!H308</f>
        <v>936.1111111111111</v>
      </c>
      <c r="G10" s="254">
        <f t="shared" si="2"/>
        <v>34.504648400704426</v>
      </c>
      <c r="H10" s="254">
        <f t="shared" si="3"/>
        <v>98.53801169590643</v>
      </c>
      <c r="I10" s="254">
        <f>Меню!H371</f>
        <v>1587.8111111111111</v>
      </c>
      <c r="J10" s="296">
        <f t="shared" si="4"/>
        <v>58.52602694843757</v>
      </c>
    </row>
    <row r="11" spans="2:10" ht="16.5" customHeight="1">
      <c r="B11" s="295" t="s">
        <v>16</v>
      </c>
      <c r="C11" s="254">
        <f>Меню!H375</f>
        <v>691.3090909090909</v>
      </c>
      <c r="D11" s="254">
        <f t="shared" si="0"/>
        <v>25.48135241095064</v>
      </c>
      <c r="E11" s="254">
        <f t="shared" si="1"/>
        <v>101.96299275945293</v>
      </c>
      <c r="F11" s="254">
        <f>Меню!H396</f>
        <v>903.8333333333333</v>
      </c>
      <c r="G11" s="254">
        <f t="shared" si="2"/>
        <v>33.314903550804765</v>
      </c>
      <c r="H11" s="254">
        <f t="shared" si="3"/>
        <v>95.14035087719297</v>
      </c>
      <c r="I11" s="254">
        <f>Меню!H438</f>
        <v>1595.142424242424</v>
      </c>
      <c r="J11" s="296">
        <f t="shared" si="4"/>
        <v>58.7962559617554</v>
      </c>
    </row>
    <row r="12" spans="2:10" ht="16.5" customHeight="1">
      <c r="B12" s="295" t="s">
        <v>17</v>
      </c>
      <c r="C12" s="254">
        <f>Меню!H442</f>
        <v>655.4</v>
      </c>
      <c r="D12" s="254">
        <f t="shared" si="0"/>
        <v>24.157758938444527</v>
      </c>
      <c r="E12" s="254">
        <f t="shared" si="1"/>
        <v>96.66666666666667</v>
      </c>
      <c r="F12" s="254">
        <f>Меню!H461</f>
        <v>910.5200000000001</v>
      </c>
      <c r="G12" s="254">
        <f t="shared" si="2"/>
        <v>33.56137117582013</v>
      </c>
      <c r="H12" s="254">
        <f t="shared" si="3"/>
        <v>95.8442105263158</v>
      </c>
      <c r="I12" s="254">
        <f>Меню!H514</f>
        <v>1565.92</v>
      </c>
      <c r="J12" s="296">
        <f t="shared" si="4"/>
        <v>57.71913011426465</v>
      </c>
    </row>
    <row r="13" spans="2:10" ht="16.5" customHeight="1">
      <c r="B13" s="295" t="s">
        <v>18</v>
      </c>
      <c r="C13" s="254">
        <f>Меню!H518</f>
        <v>711</v>
      </c>
      <c r="D13" s="254">
        <f t="shared" si="0"/>
        <v>26.207150755621083</v>
      </c>
      <c r="E13" s="254">
        <f t="shared" si="1"/>
        <v>104.86725663716814</v>
      </c>
      <c r="F13" s="254">
        <f>Меню!H537</f>
        <v>952.98</v>
      </c>
      <c r="G13" s="254">
        <f t="shared" si="2"/>
        <v>35.12642830814596</v>
      </c>
      <c r="H13" s="254">
        <f t="shared" si="3"/>
        <v>100.31368421052632</v>
      </c>
      <c r="I13" s="254">
        <f>Меню!H579</f>
        <v>1663.98</v>
      </c>
      <c r="J13" s="296">
        <f t="shared" si="4"/>
        <v>61.33357906376705</v>
      </c>
    </row>
    <row r="14" spans="2:14" ht="16.5" customHeight="1">
      <c r="B14" s="295" t="s">
        <v>19</v>
      </c>
      <c r="C14" s="254">
        <f>Меню!H583</f>
        <v>675.7714285714286</v>
      </c>
      <c r="D14" s="254">
        <f t="shared" si="0"/>
        <v>24.90864093517982</v>
      </c>
      <c r="E14" s="254">
        <f t="shared" si="1"/>
        <v>99.67130214917825</v>
      </c>
      <c r="F14" s="254">
        <f>Меню!H600</f>
        <v>906.5999999999999</v>
      </c>
      <c r="G14" s="254">
        <f t="shared" si="2"/>
        <v>33.41688168079616</v>
      </c>
      <c r="H14" s="254">
        <f t="shared" si="3"/>
        <v>95.43157894736841</v>
      </c>
      <c r="I14" s="254">
        <f>Меню!H649</f>
        <v>1582.3714285714286</v>
      </c>
      <c r="J14" s="296">
        <f t="shared" si="4"/>
        <v>58.32552261597599</v>
      </c>
      <c r="N14" s="252"/>
    </row>
    <row r="15" spans="2:10" ht="16.5" customHeight="1">
      <c r="B15" s="295" t="s">
        <v>20</v>
      </c>
      <c r="C15" s="254">
        <f>Меню!H653</f>
        <v>647</v>
      </c>
      <c r="D15" s="254">
        <f t="shared" si="0"/>
        <v>23.848138591964616</v>
      </c>
      <c r="E15" s="254">
        <f t="shared" si="1"/>
        <v>95.42772861356931</v>
      </c>
      <c r="F15" s="254">
        <f>Меню!H673</f>
        <v>926.9999999999999</v>
      </c>
      <c r="G15" s="254">
        <f t="shared" si="2"/>
        <v>34.16881680796166</v>
      </c>
      <c r="H15" s="254">
        <f t="shared" si="3"/>
        <v>97.57894736842104</v>
      </c>
      <c r="I15" s="254">
        <f>Меню!H747</f>
        <v>1574</v>
      </c>
      <c r="J15" s="296">
        <f t="shared" si="4"/>
        <v>58.01695539992628</v>
      </c>
    </row>
    <row r="16" spans="2:10" ht="16.5" customHeight="1">
      <c r="B16" s="295" t="s">
        <v>21</v>
      </c>
      <c r="C16" s="254">
        <f>Меню!H751</f>
        <v>691.0999999999999</v>
      </c>
      <c r="D16" s="254">
        <f t="shared" si="0"/>
        <v>25.473645410984144</v>
      </c>
      <c r="E16" s="254">
        <f t="shared" si="1"/>
        <v>101.93215339233036</v>
      </c>
      <c r="F16" s="254">
        <f>Меню!H783</f>
        <v>979.8999999999999</v>
      </c>
      <c r="G16" s="254">
        <f t="shared" si="2"/>
        <v>36.11868779948396</v>
      </c>
      <c r="H16" s="254">
        <f t="shared" si="3"/>
        <v>103.14736842105262</v>
      </c>
      <c r="I16" s="254">
        <f>Меню!H843</f>
        <v>1670.9999999999998</v>
      </c>
      <c r="J16" s="296">
        <f t="shared" si="4"/>
        <v>61.592333210468105</v>
      </c>
    </row>
    <row r="17" spans="2:10" ht="16.5" customHeight="1">
      <c r="B17" s="295" t="s">
        <v>22</v>
      </c>
      <c r="C17" s="254">
        <f>Меню!H847</f>
        <v>683.7</v>
      </c>
      <c r="D17" s="254">
        <f t="shared" si="0"/>
        <v>25.200884629561372</v>
      </c>
      <c r="E17" s="254">
        <f t="shared" si="1"/>
        <v>100.84070796460178</v>
      </c>
      <c r="F17" s="254">
        <f>Меню!H868</f>
        <v>983.7440909090908</v>
      </c>
      <c r="G17" s="254">
        <f t="shared" si="2"/>
        <v>36.260379318433124</v>
      </c>
      <c r="H17" s="254">
        <f t="shared" si="3"/>
        <v>103.55200956937797</v>
      </c>
      <c r="I17" s="254">
        <f>Меню!H927</f>
        <v>1667.4440909090908</v>
      </c>
      <c r="J17" s="296">
        <f t="shared" si="4"/>
        <v>61.4612639479945</v>
      </c>
    </row>
    <row r="18" spans="2:10" ht="16.5" customHeight="1">
      <c r="B18" s="295" t="s">
        <v>23</v>
      </c>
      <c r="C18" s="254">
        <f>Меню!H931</f>
        <v>695</v>
      </c>
      <c r="D18" s="254">
        <f t="shared" si="0"/>
        <v>25.617397714706968</v>
      </c>
      <c r="E18" s="254">
        <f t="shared" si="1"/>
        <v>102.50737463126843</v>
      </c>
      <c r="F18" s="254">
        <f>Меню!H948</f>
        <v>917.8799999999999</v>
      </c>
      <c r="G18" s="254">
        <f t="shared" si="2"/>
        <v>33.83265757464061</v>
      </c>
      <c r="H18" s="254">
        <f t="shared" si="3"/>
        <v>96.61894736842103</v>
      </c>
      <c r="I18" s="254">
        <f>Меню!H988</f>
        <v>1612.8799999999999</v>
      </c>
      <c r="J18" s="296">
        <f t="shared" si="4"/>
        <v>59.45005528934759</v>
      </c>
    </row>
    <row r="19" spans="2:12" s="5" customFormat="1" ht="16.5" customHeight="1">
      <c r="B19" s="295" t="s">
        <v>24</v>
      </c>
      <c r="C19" s="254">
        <f>Меню!H992</f>
        <v>647</v>
      </c>
      <c r="D19" s="254">
        <f t="shared" si="0"/>
        <v>23.848138591964616</v>
      </c>
      <c r="E19" s="254">
        <f t="shared" si="1"/>
        <v>95.42772861356931</v>
      </c>
      <c r="F19" s="254">
        <f>Меню!H1012</f>
        <v>951.8466666666668</v>
      </c>
      <c r="G19" s="254">
        <f t="shared" si="2"/>
        <v>35.084654134414556</v>
      </c>
      <c r="H19" s="254">
        <f t="shared" si="3"/>
        <v>100.1943859649123</v>
      </c>
      <c r="I19" s="254">
        <f>Меню!H1080</f>
        <v>1598.8466666666668</v>
      </c>
      <c r="J19" s="296">
        <f t="shared" si="4"/>
        <v>58.93279272637917</v>
      </c>
      <c r="L19" s="6"/>
    </row>
    <row r="20" spans="2:10" ht="16.5" customHeight="1">
      <c r="B20" s="295" t="s">
        <v>25</v>
      </c>
      <c r="C20" s="254">
        <f>Меню!H1084</f>
        <v>663</v>
      </c>
      <c r="D20" s="254">
        <f t="shared" si="0"/>
        <v>24.43789163287873</v>
      </c>
      <c r="E20" s="254">
        <f t="shared" si="1"/>
        <v>97.78761061946902</v>
      </c>
      <c r="F20" s="254">
        <f>Меню!H1103</f>
        <v>930.7666666666665</v>
      </c>
      <c r="G20" s="254">
        <f t="shared" si="2"/>
        <v>34.30765450301019</v>
      </c>
      <c r="H20" s="254">
        <f t="shared" si="3"/>
        <v>97.97543859649122</v>
      </c>
      <c r="I20" s="254">
        <f>Меню!H1166</f>
        <v>1593.7666666666664</v>
      </c>
      <c r="J20" s="296">
        <f t="shared" si="4"/>
        <v>58.745546135888915</v>
      </c>
    </row>
    <row r="21" spans="2:10" ht="43.5" customHeight="1" thickBot="1">
      <c r="B21" s="297" t="s">
        <v>124</v>
      </c>
      <c r="C21" s="298">
        <f>SUM(C6:C20)/15</f>
        <v>674.5520346320346</v>
      </c>
      <c r="D21" s="298">
        <f aca="true" t="shared" si="5" ref="D21:J21">SUM(D6:D20)/15</f>
        <v>24.863694604940456</v>
      </c>
      <c r="E21" s="298">
        <f t="shared" si="5"/>
        <v>99.49145053569832</v>
      </c>
      <c r="F21" s="298">
        <f t="shared" si="5"/>
        <v>934.9484208754208</v>
      </c>
      <c r="G21" s="298">
        <f t="shared" si="5"/>
        <v>34.46179214432071</v>
      </c>
      <c r="H21" s="298">
        <f t="shared" si="5"/>
        <v>98.41562325004429</v>
      </c>
      <c r="I21" s="298">
        <f t="shared" si="5"/>
        <v>1609.5004555074556</v>
      </c>
      <c r="J21" s="298">
        <f t="shared" si="5"/>
        <v>59.32548674926117</v>
      </c>
    </row>
  </sheetData>
  <sheetProtection password="CF52" sheet="1"/>
  <mergeCells count="5">
    <mergeCell ref="J3:J5"/>
    <mergeCell ref="D3:D5"/>
    <mergeCell ref="G3:G5"/>
    <mergeCell ref="B3:B5"/>
    <mergeCell ref="A2:J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60" zoomScaleNormal="90" zoomScalePageLayoutView="0" workbookViewId="0" topLeftCell="A1">
      <selection activeCell="J14" sqref="J14"/>
    </sheetView>
  </sheetViews>
  <sheetFormatPr defaultColWidth="9.00390625" defaultRowHeight="12.75"/>
  <cols>
    <col min="1" max="20" width="20.75390625" style="220" customWidth="1"/>
  </cols>
  <sheetData>
    <row r="1" spans="1:20" ht="14.25">
      <c r="A1" s="213">
        <v>1</v>
      </c>
      <c r="B1" s="213">
        <v>2</v>
      </c>
      <c r="C1" s="213">
        <v>3</v>
      </c>
      <c r="D1" s="213">
        <v>4</v>
      </c>
      <c r="E1" s="213">
        <v>5</v>
      </c>
      <c r="F1" s="213">
        <v>6</v>
      </c>
      <c r="G1" s="213">
        <v>7</v>
      </c>
      <c r="H1" s="213">
        <v>8</v>
      </c>
      <c r="I1" s="213">
        <v>9</v>
      </c>
      <c r="J1" s="213">
        <v>10</v>
      </c>
      <c r="K1" s="213">
        <v>11</v>
      </c>
      <c r="L1" s="213">
        <v>12</v>
      </c>
      <c r="M1" s="213">
        <v>13</v>
      </c>
      <c r="N1" s="213">
        <v>14</v>
      </c>
      <c r="O1" s="213">
        <v>15</v>
      </c>
      <c r="P1" s="213">
        <v>16</v>
      </c>
      <c r="Q1" s="213">
        <v>17</v>
      </c>
      <c r="R1" s="213">
        <v>18</v>
      </c>
      <c r="S1" s="213">
        <v>19</v>
      </c>
      <c r="T1" s="213">
        <v>20</v>
      </c>
    </row>
    <row r="2" spans="1:20" ht="8.25" customHeight="1">
      <c r="A2" s="389" t="s">
        <v>131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</row>
    <row r="3" spans="1:20" ht="72" customHeight="1">
      <c r="A3" s="213" t="str">
        <f>Меню!A8</f>
        <v>Каша пшеничная жидкая с маслом   (р.311-2004)</v>
      </c>
      <c r="B3" s="213" t="str">
        <f>Меню!A93</f>
        <v>Сырники из творога запечённые, с джемом или повидлом или молоком сгущенным  (р.321-2013)</v>
      </c>
      <c r="C3" s="213" t="str">
        <f>Меню!A163</f>
        <v>Омлет натуральный  с маслом, с подгарнировкой (р.340-2004)</v>
      </c>
      <c r="D3" s="213" t="str">
        <f>Меню!A220</f>
        <v>Каша рисовая молочная жидкая с маслом  (р.311-2004)</v>
      </c>
      <c r="E3" s="213" t="str">
        <f>Меню!A292</f>
        <v>Каша пшенная  жидкая с маслом  (р.311-2004)</v>
      </c>
      <c r="F3" s="213" t="str">
        <f>Меню!A376</f>
        <v>Суфле творожное с джемом или повидлом или молоком сгущенным  (р.365-2004)</v>
      </c>
      <c r="G3" s="213" t="str">
        <f>Меню!A443</f>
        <v>Каша "Дружба" с маслом (р.93-2001, Пермь)</v>
      </c>
      <c r="H3" s="213" t="str">
        <f>Меню!A519</f>
        <v>Каша "Геркулесовая" жидкая с маслом (р.311-2004)</v>
      </c>
      <c r="I3" s="213" t="str">
        <f>Меню!A584</f>
        <v>Каша манная молочная жидкая с маслом  (р.311-2004)</v>
      </c>
      <c r="J3" s="213" t="str">
        <f>Меню!A654</f>
        <v>Запеканка из творога с молоком  сгущенным  (р.366-2004)</v>
      </c>
      <c r="K3" s="213" t="str">
        <f>Меню!A752</f>
        <v>Каша пшенная  жидкая с маслом  (р.311-2004)</v>
      </c>
      <c r="L3" s="213" t="str">
        <f>Меню!A848</f>
        <v>Омлет натуральный  с маслом, с подгарнировкой (р.340-2004)</v>
      </c>
      <c r="M3" s="213" t="str">
        <f>Меню!A932</f>
        <v>Каша рисовая молочная жидкая с маслом  (р.311-2004)</v>
      </c>
      <c r="N3" s="213" t="str">
        <f>Меню!A993</f>
        <v>Запеканка из творога с молоком  сгущенным  (р.366-2004)</v>
      </c>
      <c r="O3" s="213" t="str">
        <f>Меню!A1085</f>
        <v>Суп молочный с крупой (р.161-2004)</v>
      </c>
      <c r="P3" s="213" t="e">
        <f>Меню!#REF!</f>
        <v>#REF!</v>
      </c>
      <c r="Q3" s="213" t="e">
        <f>Меню!#REF!</f>
        <v>#REF!</v>
      </c>
      <c r="R3" s="213" t="e">
        <f>Меню!#REF!</f>
        <v>#REF!</v>
      </c>
      <c r="S3" s="213" t="e">
        <f>Меню!#REF!</f>
        <v>#REF!</v>
      </c>
      <c r="T3" s="213" t="e">
        <f>Меню!#REF!</f>
        <v>#REF!</v>
      </c>
    </row>
    <row r="4" spans="1:20" s="29" customFormat="1" ht="30.75" customHeight="1">
      <c r="A4" s="214" t="e">
        <f>Меню!#REF!</f>
        <v>#REF!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75.75" customHeight="1">
      <c r="A5" s="213" t="str">
        <f>Меню!A21</f>
        <v>Бутерброд с маслом (р.1-2004)</v>
      </c>
      <c r="B5" s="213" t="str">
        <f>Меню!A105</f>
        <v>Бутерброд с сыром (р.3-2004)</v>
      </c>
      <c r="C5" s="213" t="str">
        <f>Меню!A173</f>
        <v>Бутерброд с джемом или повидлом (р.2-2004)</v>
      </c>
      <c r="D5" s="221" t="str">
        <f>Меню!A233</f>
        <v>Бутерброд с маслом (р.1-2004)</v>
      </c>
      <c r="E5" s="213" t="str">
        <f>Меню!A298</f>
        <v>Бутерброд с колбасой вареной (р.8-2006, Москва)</v>
      </c>
      <c r="F5" s="213" t="str">
        <f>Меню!A387</f>
        <v>Бутерброд с джемом или повидлом (р.2-2004)</v>
      </c>
      <c r="G5" s="221" t="str">
        <f>Меню!A450</f>
        <v>Бутерброд с сыром (р.3-2004)</v>
      </c>
      <c r="H5" s="213" t="str">
        <f>Меню!A525</f>
        <v>Бутерброд с сыром и маслом (р.р.1, 3-2004)</v>
      </c>
      <c r="I5" s="213" t="str">
        <f>Меню!A590</f>
        <v>Бутерброд с маслом (р.1-2004)</v>
      </c>
      <c r="J5" s="213" t="str">
        <f>Меню!A665</f>
        <v>Бутерброд с сыром (р.3-2004)</v>
      </c>
      <c r="K5" s="213" t="str">
        <f>Меню!A772</f>
        <v>Бутерброд с джемом или повидлом (р.2-2004)</v>
      </c>
      <c r="L5" s="213" t="str">
        <f>Меню!A858</f>
        <v>Бутерброд с сыром и маслом (р.р.1, 3-2004)</v>
      </c>
      <c r="M5" s="213" t="str">
        <f>Меню!A938</f>
        <v>Бутерброд с маслом (р.1-2004)</v>
      </c>
      <c r="N5" s="213" t="str">
        <f>Меню!A1004</f>
        <v>Бутерброд с сыром (р.3-2004)</v>
      </c>
      <c r="O5" s="213" t="str">
        <f>Меню!A1093</f>
        <v>Бутерброд с джемом или повидлом (р.2-2004)</v>
      </c>
      <c r="P5" s="222" t="e">
        <f>Меню!#REF!</f>
        <v>#REF!</v>
      </c>
      <c r="Q5" s="213" t="e">
        <f>Меню!#REF!</f>
        <v>#REF!</v>
      </c>
      <c r="R5" s="221" t="e">
        <f>Меню!#REF!</f>
        <v>#REF!</v>
      </c>
      <c r="S5" s="213" t="e">
        <f>Меню!#REF!</f>
        <v>#REF!</v>
      </c>
      <c r="T5" s="213" t="e">
        <f>Меню!#REF!</f>
        <v>#REF!</v>
      </c>
    </row>
    <row r="6" spans="1:20" ht="29.25" customHeight="1">
      <c r="A6" s="213" t="str">
        <f>Меню!A24</f>
        <v>Какао с молоком (р.642-1996)</v>
      </c>
      <c r="B6" s="213" t="e">
        <f>Меню!#REF!</f>
        <v>#REF!</v>
      </c>
      <c r="C6" s="213" t="str">
        <f>Меню!A176</f>
        <v>Чай с сахаром (р.685-2004)</v>
      </c>
      <c r="D6" s="213" t="str">
        <f>Меню!A236</f>
        <v>Кофейный напиток (р.253-2004, Пермь)</v>
      </c>
      <c r="E6" s="213" t="str">
        <f>Меню!A301</f>
        <v>Чай с молоком (р.267-2001,г.Пермь)</v>
      </c>
      <c r="F6" s="213" t="e">
        <f>Меню!#REF!</f>
        <v>#REF!</v>
      </c>
      <c r="G6" s="213" t="str">
        <f>Меню!A453</f>
        <v>Чай с сахаром (р.685-2004)</v>
      </c>
      <c r="H6" s="213" t="e">
        <f>Меню!#REF!</f>
        <v>#REF!</v>
      </c>
      <c r="I6" s="213" t="str">
        <f>Меню!A593</f>
        <v>Чай с молоком (р.267-2001,г.Пермь)</v>
      </c>
      <c r="J6" s="213" t="str">
        <f>Меню!A668</f>
        <v>Чай с лимоном (р.686-2004)</v>
      </c>
      <c r="K6" s="213" t="str">
        <f>Меню!A775</f>
        <v>Кофейный напиток (р.253-2004, Пермь)</v>
      </c>
      <c r="L6" s="213" t="str">
        <f>Меню!A862</f>
        <v>Чай с сахаром (р.685-2004)</v>
      </c>
      <c r="M6" s="213" t="str">
        <f>Меню!A943</f>
        <v>Чай с молоком (р.267-2001,г.Пермь)</v>
      </c>
      <c r="N6" s="213" t="str">
        <f>Меню!A1007</f>
        <v>Чай с лимоном (р.686-2004)</v>
      </c>
      <c r="O6" s="213" t="str">
        <f>Меню!A1097</f>
        <v>Чай с сахаром (р.685-2004)</v>
      </c>
      <c r="P6" s="213" t="e">
        <f>Меню!#REF!</f>
        <v>#REF!</v>
      </c>
      <c r="Q6" s="213" t="e">
        <f>Меню!#REF!</f>
        <v>#REF!</v>
      </c>
      <c r="R6" s="213" t="e">
        <f>Меню!#REF!</f>
        <v>#REF!</v>
      </c>
      <c r="S6" s="213" t="e">
        <f>Меню!#REF!</f>
        <v>#REF!</v>
      </c>
      <c r="T6" s="213" t="e">
        <f>Меню!#REF!</f>
        <v>#REF!</v>
      </c>
    </row>
    <row r="7" spans="1:20" ht="15" customHeight="1">
      <c r="A7" s="389" t="s">
        <v>132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</row>
    <row r="8" spans="1:20" ht="9.75" customHeight="1">
      <c r="A8" s="389" t="s">
        <v>130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</row>
    <row r="9" spans="1:20" ht="43.5" customHeight="1">
      <c r="A9" s="213" t="str">
        <f>Меню!A32</f>
        <v>Овощи консервированные без уксуса (огурцы) (р.101-2004)</v>
      </c>
      <c r="B9" s="213" t="str">
        <f>Меню!A114</f>
        <v>Салат из квашеной капусты с луком (р. 45-2004)</v>
      </c>
      <c r="C9" s="213" t="e">
        <f>Меню!#REF!</f>
        <v>#REF!</v>
      </c>
      <c r="D9" s="213" t="str">
        <f>Меню!A245</f>
        <v>Икра кабачковая промышленного производства (р.101-2004)</v>
      </c>
      <c r="E9" s="213" t="e">
        <f>Меню!#REF!</f>
        <v>#REF!</v>
      </c>
      <c r="F9" s="213" t="e">
        <f>Меню!#REF!</f>
        <v>#REF!</v>
      </c>
      <c r="G9" s="213" t="e">
        <f>Меню!#REF!</f>
        <v>#REF!</v>
      </c>
      <c r="H9" s="213" t="str">
        <f>Меню!A538</f>
        <v>Овощи консервированные без уксуса (помидоры) (р.101-2004)</v>
      </c>
      <c r="I9" s="213" t="e">
        <f>Меню!#REF!</f>
        <v>#REF!</v>
      </c>
      <c r="J9" s="213" t="e">
        <f>Меню!#REF!</f>
        <v>#REF!</v>
      </c>
      <c r="K9" s="213" t="str">
        <f>Меню!A784</f>
        <v>Нарезка из отварной моркови и свеклы (таб.№10-2001,Пермь)</v>
      </c>
      <c r="L9" s="213" t="str">
        <f>Меню!A869</f>
        <v>Салат из моркови, изюма и яблок (р.14-2013, Пермь)</v>
      </c>
      <c r="M9" s="213" t="e">
        <f>Меню!#REF!</f>
        <v>#REF!</v>
      </c>
      <c r="N9" s="213" t="str">
        <f>Меню!A1013</f>
        <v>Салат из моркови с огурцами (ТТК)</v>
      </c>
      <c r="O9" s="213" t="str">
        <f>Меню!A1104</f>
        <v>Салат из свеклы с морской капустой (р.623-2002)</v>
      </c>
      <c r="P9" s="213" t="e">
        <f>Меню!#REF!</f>
        <v>#REF!</v>
      </c>
      <c r="Q9" s="213" t="e">
        <f>Меню!#REF!</f>
        <v>#REF!</v>
      </c>
      <c r="R9" s="213" t="e">
        <f>Меню!#REF!</f>
        <v>#REF!</v>
      </c>
      <c r="S9" s="213" t="e">
        <f>Меню!#REF!</f>
        <v>#REF!</v>
      </c>
      <c r="T9" s="213" t="e">
        <f>Меню!#REF!</f>
        <v>#REF!</v>
      </c>
    </row>
    <row r="10" spans="1:20" s="83" customFormat="1" ht="36.75" customHeight="1">
      <c r="A10" s="214" t="e">
        <f>Меню!#REF!</f>
        <v>#REF!</v>
      </c>
      <c r="B10" s="214"/>
      <c r="C10" s="214" t="e">
        <f>Меню!#REF!</f>
        <v>#REF!</v>
      </c>
      <c r="D10" s="214" t="e">
        <f>Меню!#REF!</f>
        <v>#REF!</v>
      </c>
      <c r="E10" s="214" t="e">
        <f>Меню!#REF!</f>
        <v>#REF!</v>
      </c>
      <c r="F10" s="214" t="e">
        <f>Меню!#REF!</f>
        <v>#REF!</v>
      </c>
      <c r="G10" s="214" t="e">
        <f>Меню!#REF!</f>
        <v>#REF!</v>
      </c>
      <c r="H10" s="214" t="e">
        <f>Меню!#REF!</f>
        <v>#REF!</v>
      </c>
      <c r="I10" s="214" t="str">
        <f>Меню!A601</f>
        <v>Салат из квашеной капусты с луком (р. 45-2004)</v>
      </c>
      <c r="J10" s="214" t="e">
        <f>Меню!#REF!</f>
        <v>#REF!</v>
      </c>
      <c r="K10" s="214" t="str">
        <f>Меню!A803</f>
        <v>Нарезка из свежих помидоров с маслом  (р.15/1-2011, Екатеринбург)</v>
      </c>
      <c r="L10" s="214" t="e">
        <f>Меню!#REF!</f>
        <v>#REF!</v>
      </c>
      <c r="M10" s="214" t="e">
        <f>Меню!#REF!</f>
        <v>#REF!</v>
      </c>
      <c r="N10" s="214" t="e">
        <f>Меню!#REF!</f>
        <v>#REF!</v>
      </c>
      <c r="O10" s="214" t="str">
        <f>Меню!A1114</f>
        <v>Салат из свеклы с огурцами (р.21-2004)</v>
      </c>
      <c r="P10" s="214" t="e">
        <f>Меню!#REF!</f>
        <v>#REF!</v>
      </c>
      <c r="Q10" s="214"/>
      <c r="R10" s="214" t="e">
        <f>Меню!#REF!</f>
        <v>#REF!</v>
      </c>
      <c r="S10" s="214" t="e">
        <f>Меню!#REF!</f>
        <v>#REF!</v>
      </c>
      <c r="T10" s="214"/>
    </row>
    <row r="11" spans="1:20" s="83" customFormat="1" ht="38.25" customHeight="1">
      <c r="A11" s="214" t="e">
        <f>Меню!#REF!</f>
        <v>#REF!</v>
      </c>
      <c r="B11" s="214"/>
      <c r="C11" s="214"/>
      <c r="D11" s="214" t="e">
        <f>Меню!#REF!</f>
        <v>#REF!</v>
      </c>
      <c r="E11" s="214" t="e">
        <f>Меню!#REF!</f>
        <v>#REF!</v>
      </c>
      <c r="F11" s="214" t="e">
        <f>Меню!#REF!</f>
        <v>#REF!</v>
      </c>
      <c r="G11" s="214" t="e">
        <f>Меню!#REF!</f>
        <v>#REF!</v>
      </c>
      <c r="H11" s="214"/>
      <c r="I11" s="214" t="str">
        <f>Меню!A609</f>
        <v>Нарезка из свежих помидоров и огурцов (р.20-2004)</v>
      </c>
      <c r="J11" s="214" t="e">
        <f>Меню!#REF!</f>
        <v>#REF!</v>
      </c>
      <c r="K11" s="214" t="str">
        <f>Меню!A793</f>
        <v>Нарезка из отварной моркови и свеклы  с маслом (р.21/1-2011, Екатеринбург)</v>
      </c>
      <c r="L11" s="214" t="e">
        <f>Меню!#REF!</f>
        <v>#REF!</v>
      </c>
      <c r="M11" s="215"/>
      <c r="N11" s="214" t="str">
        <f>Меню!A1023</f>
        <v>Нарезка из моркови отварной (таб.№10-2001,Пермь)</v>
      </c>
      <c r="O11" s="214" t="str">
        <f>Меню!A1125</f>
        <v>Нарезка из свежих помидоров с маслом  (р.15/1-2011, Екатеринбург)</v>
      </c>
      <c r="P11" s="215"/>
      <c r="Q11" s="214"/>
      <c r="R11" s="214" t="e">
        <f>Меню!#REF!</f>
        <v>#REF!</v>
      </c>
      <c r="S11" s="215"/>
      <c r="T11" s="214"/>
    </row>
    <row r="12" spans="1:20" s="83" customFormat="1" ht="80.25" customHeight="1">
      <c r="A12" s="213" t="str">
        <f>Меню!A33</f>
        <v>Рассольник "Домашний" с курицей  со сметаной (р.131-2004)</v>
      </c>
      <c r="B12" s="213" t="str">
        <f>Меню!A126</f>
        <v>Суп гороховый с гренками (р.139-2004)</v>
      </c>
      <c r="C12" s="213" t="str">
        <f>Меню!A190</f>
        <v>Щи из свежей капусты с картофелем с курицей со сметаной (р.124-2004)</v>
      </c>
      <c r="D12" s="213" t="str">
        <f>Меню!A251</f>
        <v>Суп картофельный с рыбными фрикадельками (р.142-2004)</v>
      </c>
      <c r="E12" s="213" t="str">
        <f>Меню!A325</f>
        <v>Рассольник ленинградский с мясом, со сметаной (р.132-2004)</v>
      </c>
      <c r="F12" s="213" t="e">
        <f>Меню!#REF!</f>
        <v>#REF!</v>
      </c>
      <c r="G12" s="213" t="e">
        <f>Меню!#REF!</f>
        <v>#REF!</v>
      </c>
      <c r="H12" s="213" t="str">
        <f>Меню!A544</f>
        <v>"Бабушкин" суп с мясом со сметаной (ТТК)</v>
      </c>
      <c r="I12" s="213" t="str">
        <f>Меню!A616</f>
        <v>Суп "Волна" на мясном бульоне (ТТК)</v>
      </c>
      <c r="J12" s="213" t="str">
        <f>Меню!A698</f>
        <v>Суп с курицей (р.133-2004)</v>
      </c>
      <c r="K12" s="213" t="str">
        <f>Меню!A808</f>
        <v>Уха рыбацкая (р.30/2-2011г., Екатеринбург)</v>
      </c>
      <c r="L12" s="216" t="str">
        <f>Меню!A877</f>
        <v>Суп - пюре из гороха с гренками  (р.170-2004)</v>
      </c>
      <c r="M12" s="213" t="e">
        <f>Меню!#REF!</f>
        <v>#REF!</v>
      </c>
      <c r="N12" s="213" t="str">
        <f>Меню!A1028</f>
        <v>Свекольник с мясом, со сметаной (р.34-2004, Пермь)</v>
      </c>
      <c r="O12" s="213" t="str">
        <f>Меню!A1130</f>
        <v>Суп с мясными фрикадельками (р.137-2004)</v>
      </c>
      <c r="P12" s="213" t="e">
        <f>Меню!#REF!</f>
        <v>#REF!</v>
      </c>
      <c r="Q12" s="213" t="e">
        <f>Меню!#REF!</f>
        <v>#REF!</v>
      </c>
      <c r="R12" s="213" t="e">
        <f>Меню!#REF!</f>
        <v>#REF!</v>
      </c>
      <c r="S12" s="213" t="e">
        <f>Меню!#REF!</f>
        <v>#REF!</v>
      </c>
      <c r="T12" s="213" t="e">
        <f>Меню!#REF!</f>
        <v>#REF!</v>
      </c>
    </row>
    <row r="13" spans="1:20" ht="40.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4"/>
      <c r="K13" s="217"/>
      <c r="L13" s="214" t="e">
        <f>Меню!#REF!</f>
        <v>#REF!</v>
      </c>
      <c r="M13" s="214" t="e">
        <f>Меню!#REF!</f>
        <v>#REF!</v>
      </c>
      <c r="N13" s="217"/>
      <c r="O13" s="267" t="s">
        <v>344</v>
      </c>
      <c r="P13" s="217"/>
      <c r="Q13" s="217"/>
      <c r="R13" s="217"/>
      <c r="S13" s="214"/>
      <c r="T13" s="217"/>
    </row>
    <row r="14" spans="1:20" ht="44.25" customHeight="1">
      <c r="A14" s="213" t="str">
        <f>Меню!A49</f>
        <v>Тефтели рыбные, тушеные с соусом (р.349-2013, Пермь)</v>
      </c>
      <c r="B14" s="213" t="str">
        <f>Меню!A139</f>
        <v>Жаркое по - домашнему (р.436-2004)</v>
      </c>
      <c r="C14" s="213" t="str">
        <f>Меню!A205</f>
        <v>Колбасные изделия отварные с маслом (р.413-2004)</v>
      </c>
      <c r="D14" s="213" t="str">
        <f>Меню!A272</f>
        <v>Плов из птицы (р.492-2004)</v>
      </c>
      <c r="E14" s="222" t="e">
        <f>Меню!#REF!</f>
        <v>#REF!</v>
      </c>
      <c r="F14" s="213" t="e">
        <f>Меню!#REF!</f>
        <v>#REF!</v>
      </c>
      <c r="G14" s="213" t="e">
        <f>Меню!#REF!</f>
        <v>#REF!</v>
      </c>
      <c r="H14" s="222" t="str">
        <f>Меню!A559</f>
        <v>Рыба запечённая с маслом (р. 377-2004)</v>
      </c>
      <c r="I14" s="213" t="str">
        <f>Меню!A628</f>
        <v>Бефстроганов из отварной говядины (р.423-2004)</v>
      </c>
      <c r="J14" s="213"/>
      <c r="K14" s="213" t="str">
        <f>Меню!A822</f>
        <v>Мясо тушеное (р.433 - 2004)</v>
      </c>
      <c r="L14" s="218" t="e">
        <f>Меню!#REF!</f>
        <v>#REF!</v>
      </c>
      <c r="M14" s="222" t="e">
        <f>Меню!#REF!</f>
        <v>#REF!</v>
      </c>
      <c r="N14" s="213" t="str">
        <f>Меню!A1047</f>
        <v>Биточки  рыбные  (р.388-2004)</v>
      </c>
      <c r="O14" s="213"/>
      <c r="P14" s="213" t="e">
        <f>Меню!#REF!</f>
        <v>#REF!</v>
      </c>
      <c r="Q14" s="213" t="e">
        <f>Меню!#REF!</f>
        <v>#REF!</v>
      </c>
      <c r="R14" s="213" t="e">
        <f>Меню!#REF!</f>
        <v>#REF!</v>
      </c>
      <c r="S14" s="213" t="e">
        <f>Меню!#REF!</f>
        <v>#REF!</v>
      </c>
      <c r="T14" s="213" t="e">
        <f>Меню!#REF!</f>
        <v>#REF!</v>
      </c>
    </row>
    <row r="15" spans="1:20" ht="44.25" customHeight="1">
      <c r="A15" s="214"/>
      <c r="B15" s="214" t="e">
        <f>Меню!#REF!</f>
        <v>#REF!</v>
      </c>
      <c r="C15" s="214"/>
      <c r="D15" s="214"/>
      <c r="E15" s="214"/>
      <c r="F15" s="214"/>
      <c r="G15" s="214"/>
      <c r="H15" s="214"/>
      <c r="I15" s="214"/>
      <c r="J15" s="214" t="e">
        <f>Меню!#REF!</f>
        <v>#REF!</v>
      </c>
      <c r="K15" s="214"/>
      <c r="L15" s="214" t="e">
        <f>Меню!#REF!</f>
        <v>#REF!</v>
      </c>
      <c r="M15" s="214"/>
      <c r="N15" s="214"/>
      <c r="O15" s="214" t="e">
        <f>Меню!#REF!</f>
        <v>#REF!</v>
      </c>
      <c r="P15" s="214"/>
      <c r="Q15" s="214" t="e">
        <f>Меню!#REF!</f>
        <v>#REF!</v>
      </c>
      <c r="R15" s="214"/>
      <c r="S15" s="214"/>
      <c r="T15" s="214"/>
    </row>
    <row r="16" spans="1:20" ht="44.25" customHeight="1">
      <c r="A16" s="213" t="str">
        <f>Меню!A77</f>
        <v>Рис припущенный с овощами (технико - технологическая карта, разработано АУ ТО "Центр технологического контроля")</v>
      </c>
      <c r="B16" s="213"/>
      <c r="C16" s="213" t="str">
        <f>Меню!A208</f>
        <v>Макаронные изделия отварные (р.516-2004)</v>
      </c>
      <c r="D16" s="213"/>
      <c r="E16" s="213" t="e">
        <f>Меню!#REF!</f>
        <v>#REF!</v>
      </c>
      <c r="F16" s="213"/>
      <c r="G16" s="213" t="e">
        <f>Меню!#REF!</f>
        <v>#REF!</v>
      </c>
      <c r="H16" s="213" t="str">
        <f>Меню!A566</f>
        <v>Картофельное пюре (р.520-2004)</v>
      </c>
      <c r="I16" s="213" t="str">
        <f>Меню!A640</f>
        <v>Гречка вязкая отварная (р.510-2004)</v>
      </c>
      <c r="J16" s="213" t="e">
        <f>Меню!#REF!</f>
        <v>#REF!</v>
      </c>
      <c r="K16" s="213" t="str">
        <f>Меню!A835</f>
        <v>Макаронные изделия отварные (р.516-2004)</v>
      </c>
      <c r="L16" s="213"/>
      <c r="M16" s="213" t="e">
        <f>Меню!#REF!</f>
        <v>#REF!</v>
      </c>
      <c r="N16" s="213" t="str">
        <f>Меню!A1067</f>
        <v>Картофельное пюре (р.520-2004)</v>
      </c>
      <c r="O16" s="213" t="e">
        <f>Меню!#REF!</f>
        <v>#REF!</v>
      </c>
      <c r="P16" s="213" t="e">
        <f>Меню!#REF!</f>
        <v>#REF!</v>
      </c>
      <c r="Q16" s="213" t="e">
        <f>Меню!#REF!</f>
        <v>#REF!</v>
      </c>
      <c r="R16" s="213" t="e">
        <f>Меню!#REF!</f>
        <v>#REF!</v>
      </c>
      <c r="S16" s="213" t="e">
        <f>Меню!#REF!</f>
        <v>#REF!</v>
      </c>
      <c r="T16" s="213" t="e">
        <f>Меню!#REF!</f>
        <v>#REF!</v>
      </c>
    </row>
    <row r="17" spans="1:20" s="83" customFormat="1" ht="27" customHeight="1">
      <c r="A17" s="214"/>
      <c r="B17" s="215"/>
      <c r="C17" s="214"/>
      <c r="D17" s="214"/>
      <c r="E17" s="214"/>
      <c r="F17" s="217"/>
      <c r="G17" s="214"/>
      <c r="H17" s="214"/>
      <c r="I17" s="214"/>
      <c r="J17" s="215"/>
      <c r="K17" s="214"/>
      <c r="L17" s="219"/>
      <c r="M17" s="214" t="e">
        <f>Меню!#REF!</f>
        <v>#REF!</v>
      </c>
      <c r="N17" s="215"/>
      <c r="O17" s="215"/>
      <c r="P17" s="214"/>
      <c r="Q17" s="215"/>
      <c r="R17" s="214"/>
      <c r="S17" s="214"/>
      <c r="T17" s="215"/>
    </row>
    <row r="18" spans="1:20" ht="33" customHeight="1">
      <c r="A18" s="213" t="str">
        <f>Меню!A83</f>
        <v>Сок  в ассортименте</v>
      </c>
      <c r="B18" s="213" t="str">
        <f>Меню!A152</f>
        <v>Компот из сухофруктов + Витамин "С" (р.639-2004)</v>
      </c>
      <c r="C18" s="213" t="str">
        <f>Меню!A211</f>
        <v>Сок  в ассортименте</v>
      </c>
      <c r="D18" s="213" t="str">
        <f>Меню!A282</f>
        <v>Сок  в ассортименте</v>
      </c>
      <c r="E18" s="213" t="e">
        <f>Меню!#REF!</f>
        <v>#REF!</v>
      </c>
      <c r="F18" s="213" t="e">
        <f>Меню!#REF!</f>
        <v>#REF!</v>
      </c>
      <c r="G18" s="213" t="e">
        <f>Меню!#REF!</f>
        <v>#REF!</v>
      </c>
      <c r="H18" s="213" t="str">
        <f>Меню!A573</f>
        <v>Компот из сухофруктов + Витамин "С" (р.639-2004)</v>
      </c>
      <c r="I18" s="213" t="e">
        <f>Меню!#REF!</f>
        <v>#REF!</v>
      </c>
      <c r="J18" s="213" t="e">
        <f>Меню!#REF!</f>
        <v>#REF!</v>
      </c>
      <c r="K18" s="213" t="str">
        <f>Меню!A839</f>
        <v>Сок  в ассортименте</v>
      </c>
      <c r="L18" s="213" t="str">
        <f>Меню!A920</f>
        <v>Компот из сухофруктов + Витамин "С" (р.639-2004)</v>
      </c>
      <c r="M18" s="213" t="e">
        <f>Меню!#REF!</f>
        <v>#REF!</v>
      </c>
      <c r="N18" s="213" t="str">
        <f>Меню!A1074</f>
        <v>Напиток из шиповника     (р.519-2013, Пермь)</v>
      </c>
      <c r="O18" s="213" t="str">
        <f>Меню!A1161</f>
        <v>Сок  в ассортименте</v>
      </c>
      <c r="P18" s="213" t="e">
        <f>Меню!#REF!</f>
        <v>#REF!</v>
      </c>
      <c r="Q18" s="213" t="e">
        <f>Меню!#REF!</f>
        <v>#REF!</v>
      </c>
      <c r="R18" s="213" t="e">
        <f>Меню!#REF!</f>
        <v>#REF!</v>
      </c>
      <c r="S18" s="213" t="e">
        <f>Меню!#REF!</f>
        <v>#REF!</v>
      </c>
      <c r="T18" s="213" t="e">
        <f>Меню!#REF!</f>
        <v>#REF!</v>
      </c>
    </row>
    <row r="19" spans="1:20" ht="10.5" customHeight="1">
      <c r="A19" s="389" t="s">
        <v>129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</row>
  </sheetData>
  <sheetProtection/>
  <mergeCells count="4">
    <mergeCell ref="A2:T2"/>
    <mergeCell ref="A8:T8"/>
    <mergeCell ref="A19:T19"/>
    <mergeCell ref="A7:T7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2018-12-24T13:01:25Z</cp:lastPrinted>
  <dcterms:created xsi:type="dcterms:W3CDTF">2009-10-19T06:28:23Z</dcterms:created>
  <dcterms:modified xsi:type="dcterms:W3CDTF">2020-09-11T09:16:56Z</dcterms:modified>
  <cp:category/>
  <cp:version/>
  <cp:contentType/>
  <cp:contentStatus/>
</cp:coreProperties>
</file>