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<sst xmlns="http://schemas.openxmlformats.org/spreadsheetml/2006/main" count="870" uniqueCount="380">
  <si>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</si>
  <si>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</si>
  <si>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</si>
  <si>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</si>
  <si>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</si>
  <si>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</si>
  <si>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</si>
  <si>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</si>
  <si>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</si>
  <si>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</si>
  <si>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</si>
  <si>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</si>
  <si>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</si>
  <si>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</si>
  <si>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</si>
  <si>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</si>
  <si>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</si>
  <si>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</si>
  <si>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</si>
  <si>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</si>
  <si>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</si>
  <si>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</si>
  <si>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</si>
  <si>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</si>
  <si>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</si>
  <si>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</si>
  <si>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</si>
  <si>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</si>
  <si>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</si>
  <si>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</si>
  <si>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</si>
  <si>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</si>
  <si>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</si>
  <si>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</si>
  <si>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</si>
  <si>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</si>
  <si>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</si>
  <si>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</si>
  <si>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</si>
  <si>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</si>
  <si>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</si>
  <si>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</si>
  <si>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</si>
  <si>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</si>
  <si>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</si>
  <si>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</si>
  <si>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</si>
  <si>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</si>
  <si>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</si>
  <si>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</si>
  <si>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</si>
  <si>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</si>
  <si>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</si>
  <si>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</si>
  <si>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</si>
  <si>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</si>
  <si>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</si>
  <si>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</si>
  <si>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</si>
  <si>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</si>
  <si>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</si>
  <si>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</si>
  <si>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</si>
  <si>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</si>
  <si>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</si>
  <si>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</si>
  <si>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</si>
  <si>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</si>
  <si>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</si>
  <si>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</si>
  <si>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</si>
  <si>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</si>
  <si>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</si>
  <si>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</si>
  <si>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</si>
  <si>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</si>
  <si>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</si>
  <si>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</si>
  <si>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</si>
  <si>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</si>
  <si>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</si>
  <si>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</si>
  <si>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</si>
  <si>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</si>
  <si>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</si>
  <si>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</si>
  <si>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</si>
  <si>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</si>
  <si>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</si>
  <si>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</si>
  <si>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</si>
  <si>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</si>
  <si>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</si>
  <si>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</si>
  <si>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</si>
  <si>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</si>
  <si>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</si>
  <si>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</si>
  <si>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</si>
  <si>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</si>
  <si>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</si>
  <si>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</si>
  <si>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</si>
  <si>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</si>
  <si>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</si>
  <si>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</si>
  <si>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</si>
  <si>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</si>
  <si>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</si>
  <si>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</si>
  <si>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</si>
  <si>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</si>
  <si>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</si>
  <si>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</si>
  <si>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</si>
  <si>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</si>
  <si>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</si>
  <si>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</si>
  <si>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</si>
  <si>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</si>
  <si>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</si>
  <si>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</si>
  <si>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</si>
  <si>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</si>
  <si>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</si>
  <si>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</si>
  <si>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</si>
  <si>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</si>
  <si>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</si>
  <si>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</si>
  <si>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</si>
  <si>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</si>
  <si>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</si>
  <si>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</si>
  <si>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</si>
  <si>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</si>
  <si>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</si>
  <si>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</si>
  <si>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</si>
  <si>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</si>
  <si>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</si>
  <si>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</si>
  <si>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</si>
  <si>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</si>
  <si>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</si>
  <si>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</si>
  <si>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</si>
  <si>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</si>
  <si>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</si>
  <si>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</si>
  <si>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</si>
  <si>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</si>
  <si>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</si>
  <si>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</si>
  <si>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</si>
  <si>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</si>
  <si>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</si>
  <si>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</si>
  <si>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</si>
  <si>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</si>
  <si>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</si>
  <si>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</si>
  <si>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</si>
  <si>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</si>
  <si>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</si>
  <si>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</si>
  <si>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</si>
  <si>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</si>
  <si>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</si>
  <si>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</si>
  <si>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</si>
  <si>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</si>
  <si>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</si>
  <si>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</si>
  <si>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</si>
  <si>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</si>
  <si>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</si>
  <si>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</si>
  <si>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</si>
  <si>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</si>
  <si>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</si>
  <si>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</si>
  <si>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</si>
  <si>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</si>
  <si>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</si>
  <si>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</si>
  <si>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</si>
  <si>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</si>
  <si>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</si>
  <si>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</si>
  <si>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</si>
  <si>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</si>
  <si>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</si>
  <si>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</si>
  <si>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</si>
  <si>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</si>
  <si>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</si>
  <si>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</si>
  <si>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</si>
  <si>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</si>
  <si>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</si>
  <si>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</si>
  <si>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</si>
  <si>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</si>
  <si>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</si>
  <si>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</si>
  <si>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</si>
  <si>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</si>
  <si>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</si>
  <si>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</si>
  <si>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</si>
  <si>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</si>
  <si>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</si>
  <si>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</si>
  <si>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</si>
  <si>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</si>
  <si>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</si>
  <si>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</si>
  <si>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</si>
  <si>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</si>
  <si>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</si>
  <si>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</si>
  <si>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</si>
  <si>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</si>
  <si>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</si>
  <si>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</si>
  <si>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</si>
  <si>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</si>
  <si>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</si>
  <si>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</si>
  <si>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</si>
  <si>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</si>
  <si>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</si>
  <si>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</si>
  <si>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</si>
  <si>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</si>
  <si>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</si>
  <si>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</si>
  <si>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</si>
  <si>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</si>
  <si>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</si>
  <si>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</si>
  <si>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</si>
  <si>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</si>
  <si>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</si>
  <si>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</si>
  <si>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</si>
  <si>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</si>
  <si>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</si>
  <si>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</si>
  <si>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</si>
  <si>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</si>
  <si>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</si>
  <si>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</si>
  <si>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</si>
  <si>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</si>
  <si>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</si>
  <si>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</si>
  <si>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</si>
  <si>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</si>
  <si>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</si>
  <si>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</si>
  <si>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</si>
  <si>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</si>
  <si>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</si>
  <si>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</si>
  <si>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</si>
  <si>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</si>
  <si>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</si>
  <si>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</si>
  <si>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</si>
  <si>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</si>
  <si>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</si>
  <si>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</si>
  <si>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</si>
  <si>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</si>
  <si>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</si>
  <si>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</si>
  <si>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</si>
  <si>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</si>
  <si>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</si>
  <si>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</si>
  <si>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</si>
  <si>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</si>
  <si>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</si>
  <si>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</si>
  <si>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</si>
  <si>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</si>
  <si>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</si>
  <si>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</si>
  <si>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</si>
  <si>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</si>
  <si>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</si>
  <si>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</si>
  <si>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</si>
  <si>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</si>
  <si>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</si>
  <si>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</si>
  <si>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</si>
  <si>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</si>
  <si>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</si>
  <si>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</si>
  <si>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</si>
  <si>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</si>
  <si>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</si>
  <si>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</si>
  <si>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</si>
  <si>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</si>
  <si>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</si>
  <si>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</si>
  <si>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</si>
  <si>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</si>
  <si>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</si>
  <si>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</si>
  <si>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</si>
  <si>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</si>
  <si>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</si>
  <si>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</si>
  <si>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</si>
  <si>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</si>
  <si>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</si>
  <si>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</si>
  <si>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</si>
  <si>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</si>
  <si>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</si>
  <si>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</si>
  <si>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</si>
  <si>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</si>
  <si>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</si>
  <si>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</si>
  <si>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</si>
  <si>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</si>
  <si>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</si>
  <si>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</si>
  <si>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</si>
  <si>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</si>
  <si>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</si>
  <si>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</si>
  <si>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</si>
  <si>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</si>
  <si>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</si>
  <si>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</si>
  <si>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</si>
  <si>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</si>
  <si>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</si>
  <si>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</si>
  <si>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</si>
  <si>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</si>
  <si>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</si>
  <si>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</si>
  <si>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</si>
  <si>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</si>
  <si>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</si>
  <si>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</si>
  <si>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</si>
  <si>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</si>
  <si>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</si>
  <si>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</si>
  <si>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</si>
  <si>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</si>
  <si>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</si>
  <si>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</si>
  <si>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</si>
  <si>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</si>
  <si>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</si>
  <si>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</si>
  <si>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</si>
  <si>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</si>
  <si>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</si>
  <si>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</si>
  <si>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</si>
  <si>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</si>
  <si>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Директор</t>
  </si>
  <si>
    <t>С.В. Кнакнина</t>
  </si>
  <si>
    <t>Кнакнина С.В.</t>
  </si>
  <si>
    <t>00007010400102130</t>
  </si>
  <si>
    <t>00007020400102130</t>
  </si>
  <si>
    <t>00007020200000130</t>
  </si>
  <si>
    <t>10</t>
  </si>
  <si>
    <t>ноября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</si>
</sst>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5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2"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7" xfId="0" applyNumberFormat="1" applyFont="1" applyBorder="1" applyAlignment="1">
      <alignment horizontal="center" vertical="center"/>
    </xf>
    <xf numFmtId="2" fontId="53" fillId="0" borderId="18" xfId="0" applyNumberFormat="1" applyFont="1" applyBorder="1" applyAlignment="1">
      <alignment horizontal="center" vertical="center"/>
    </xf>
    <xf numFmtId="2" fontId="53" fillId="0" borderId="19" xfId="0" applyNumberFormat="1" applyFont="1" applyBorder="1" applyAlignment="1">
      <alignment horizontal="center" vertical="center"/>
    </xf>
    <xf numFmtId="2" fontId="53"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 fillId="0" borderId="25" xfId="0" applyFont="1" applyBorder="1" applyAlignment="1">
      <alignment horizontal="left" vertical="center" wrapText="1"/>
    </xf>
    <xf numFmtId="49" fontId="7" fillId="0" borderId="20"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49" fontId="1" fillId="0" borderId="28"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6" xfId="0" applyFont="1" applyBorder="1" applyAlignment="1">
      <alignment horizontal="center"/>
    </xf>
    <xf numFmtId="49" fontId="1" fillId="0" borderId="29"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0"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1" xfId="0" applyFont="1" applyBorder="1" applyAlignment="1">
      <alignment horizontal="center" vertical="center"/>
    </xf>
    <xf numFmtId="0" fontId="4" fillId="0" borderId="0"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2" fontId="1" fillId="0" borderId="33"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49" fontId="1" fillId="0" borderId="37"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49" fontId="1" fillId="0" borderId="40"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42" xfId="0" applyFont="1" applyBorder="1" applyAlignment="1">
      <alignment horizontal="left" vertical="center" wrapText="1"/>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3" xfId="0" applyFont="1" applyBorder="1" applyAlignment="1">
      <alignment horizontal="left"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37"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54" xfId="0" applyFont="1" applyBorder="1" applyAlignment="1">
      <alignment horizontal="left"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33" borderId="62" xfId="0" applyFont="1" applyFill="1" applyBorder="1" applyAlignment="1">
      <alignment horizontal="left" vertical="center" wrapText="1"/>
    </xf>
    <xf numFmtId="0" fontId="1" fillId="33" borderId="49" xfId="0" applyFont="1" applyFill="1" applyBorder="1" applyAlignment="1">
      <alignment horizontal="left" vertical="center" wrapText="1"/>
    </xf>
    <xf numFmtId="0" fontId="1" fillId="33" borderId="50" xfId="0" applyFont="1" applyFill="1" applyBorder="1" applyAlignment="1">
      <alignment horizontal="left" vertical="center" wrapText="1"/>
    </xf>
    <xf numFmtId="49" fontId="1" fillId="33" borderId="48" xfId="0" applyNumberFormat="1" applyFont="1" applyFill="1" applyBorder="1" applyAlignment="1">
      <alignment horizontal="center" vertical="center"/>
    </xf>
    <xf numFmtId="49" fontId="1" fillId="33" borderId="49" xfId="0" applyNumberFormat="1" applyFont="1" applyFill="1" applyBorder="1" applyAlignment="1">
      <alignment horizontal="center" vertical="center"/>
    </xf>
    <xf numFmtId="49" fontId="1" fillId="33" borderId="50" xfId="0" applyNumberFormat="1" applyFont="1" applyFill="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0" fontId="1" fillId="0" borderId="33" xfId="0" applyFont="1" applyBorder="1" applyAlignment="1">
      <alignment horizontal="left" vertical="center" wrapText="1"/>
    </xf>
    <xf numFmtId="49" fontId="1" fillId="0" borderId="6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1" fillId="0" borderId="47" xfId="0" applyFont="1" applyBorder="1" applyAlignment="1">
      <alignment horizontal="left" vertical="center" wrapText="1"/>
    </xf>
    <xf numFmtId="0" fontId="1" fillId="0" borderId="39" xfId="0" applyFont="1" applyBorder="1" applyAlignment="1">
      <alignment horizontal="left" vertical="center" wrapText="1"/>
    </xf>
    <xf numFmtId="0" fontId="1" fillId="0" borderId="37" xfId="0" applyFont="1" applyBorder="1" applyAlignment="1">
      <alignment horizontal="left" vertical="center" wrapText="1"/>
    </xf>
    <xf numFmtId="49" fontId="1" fillId="0" borderId="6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9"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52"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3" xfId="0" applyFont="1" applyBorder="1" applyAlignment="1">
      <alignment horizontal="left" vertical="center"/>
    </xf>
    <xf numFmtId="49" fontId="7" fillId="0" borderId="33"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49" fontId="8" fillId="0" borderId="33" xfId="0" applyNumberFormat="1" applyFont="1" applyBorder="1" applyAlignment="1">
      <alignment horizontal="center" vertical="center"/>
    </xf>
    <xf numFmtId="0" fontId="5" fillId="0" borderId="0" xfId="0" applyFont="1" applyBorder="1" applyAlignment="1">
      <alignment horizontal="center"/>
    </xf>
    <xf numFmtId="0" fontId="8" fillId="0" borderId="7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2"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zoomScaleSheetLayoutView="100" zoomScalePageLayoutView="0" workbookViewId="0" topLeftCell="A202">
      <selection activeCell="BP202" sqref="BP202:BX202"/>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110" t="s">
        <v>0</v>
      </c>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row>
    <row r="2" spans="68:103" s="3" customFormat="1" ht="15">
      <c r="BP2" s="110" t="s">
        <v>1</v>
      </c>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row>
    <row r="3" spans="63:103" s="2" customFormat="1" ht="15">
      <c r="BK3" s="110" t="s">
        <v>2</v>
      </c>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row>
    <row r="4" spans="68:103" s="2" customFormat="1" ht="15">
      <c r="BP4" s="110" t="s">
        <v>3</v>
      </c>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row>
    <row r="5" s="2" customFormat="1" ht="9.75">
      <c r="CY5" s="3"/>
    </row>
    <row r="6" spans="73:103" ht="12.75">
      <c r="BU6" s="111" t="s">
        <v>4</v>
      </c>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row>
    <row r="7" spans="73:103" ht="15" customHeight="1">
      <c r="BU7" s="98" t="s">
        <v>372</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row>
    <row r="8" spans="73:103" s="5" customFormat="1" ht="9">
      <c r="BU8" s="108" t="s">
        <v>5</v>
      </c>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row>
    <row r="9" spans="73:103" ht="15" customHeight="1">
      <c r="BU9" s="98" t="s">
        <v>292</v>
      </c>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73:103" s="5" customFormat="1" ht="9">
      <c r="BU10" s="108" t="s">
        <v>6</v>
      </c>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row>
    <row r="11" spans="73:103" ht="15" customHeight="1">
      <c r="BU11" s="98"/>
      <c r="BV11" s="98"/>
      <c r="BW11" s="98"/>
      <c r="BX11" s="98"/>
      <c r="BY11" s="98"/>
      <c r="BZ11" s="98"/>
      <c r="CA11" s="98"/>
      <c r="CB11" s="98"/>
      <c r="CC11" s="98"/>
      <c r="CD11" s="98"/>
      <c r="CE11" s="98"/>
      <c r="CF11" s="4"/>
      <c r="CG11" s="98" t="s">
        <v>374</v>
      </c>
      <c r="CH11" s="98"/>
      <c r="CI11" s="98"/>
      <c r="CJ11" s="98"/>
      <c r="CK11" s="98"/>
      <c r="CL11" s="98"/>
      <c r="CM11" s="98"/>
      <c r="CN11" s="98"/>
      <c r="CO11" s="98"/>
      <c r="CP11" s="98"/>
      <c r="CQ11" s="98"/>
      <c r="CR11" s="98"/>
      <c r="CS11" s="98"/>
      <c r="CT11" s="98"/>
      <c r="CU11" s="98"/>
      <c r="CV11" s="98"/>
      <c r="CW11" s="98"/>
      <c r="CX11" s="98"/>
      <c r="CY11" s="98"/>
    </row>
    <row r="12" spans="73:103" s="5" customFormat="1" ht="9">
      <c r="BU12" s="109" t="s">
        <v>7</v>
      </c>
      <c r="BV12" s="109"/>
      <c r="BW12" s="109"/>
      <c r="BX12" s="109"/>
      <c r="BY12" s="109"/>
      <c r="BZ12" s="109"/>
      <c r="CA12" s="109"/>
      <c r="CB12" s="109"/>
      <c r="CC12" s="109"/>
      <c r="CD12" s="109"/>
      <c r="CE12" s="109"/>
      <c r="CG12" s="109" t="s">
        <v>8</v>
      </c>
      <c r="CH12" s="109"/>
      <c r="CI12" s="109"/>
      <c r="CJ12" s="109"/>
      <c r="CK12" s="109"/>
      <c r="CL12" s="109"/>
      <c r="CM12" s="109"/>
      <c r="CN12" s="109"/>
      <c r="CO12" s="109"/>
      <c r="CP12" s="109"/>
      <c r="CQ12" s="109"/>
      <c r="CR12" s="109"/>
      <c r="CS12" s="109"/>
      <c r="CT12" s="109"/>
      <c r="CU12" s="109"/>
      <c r="CV12" s="109"/>
      <c r="CW12" s="109"/>
      <c r="CX12" s="109"/>
      <c r="CY12" s="109"/>
    </row>
    <row r="13" spans="73:95" ht="15" customHeight="1">
      <c r="BU13" s="6" t="s">
        <v>9</v>
      </c>
      <c r="BV13" s="100" t="s">
        <v>378</v>
      </c>
      <c r="BW13" s="100"/>
      <c r="BX13" s="100"/>
      <c r="BY13" s="1" t="s">
        <v>10</v>
      </c>
      <c r="CA13" s="100" t="s">
        <v>379</v>
      </c>
      <c r="CB13" s="100"/>
      <c r="CC13" s="100"/>
      <c r="CD13" s="100"/>
      <c r="CE13" s="100"/>
      <c r="CF13" s="100"/>
      <c r="CG13" s="100"/>
      <c r="CH13" s="100"/>
      <c r="CI13" s="100"/>
      <c r="CJ13" s="100"/>
      <c r="CK13" s="100"/>
      <c r="CL13" s="101">
        <v>20</v>
      </c>
      <c r="CM13" s="101"/>
      <c r="CN13" s="102" t="s">
        <v>315</v>
      </c>
      <c r="CO13" s="102"/>
      <c r="CP13" s="10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04"/>
      <c r="BT15" s="104"/>
      <c r="BU15" s="10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05" t="s">
        <v>315</v>
      </c>
      <c r="AK16" s="105"/>
      <c r="AL16" s="105"/>
      <c r="BD16" s="12" t="s">
        <v>14</v>
      </c>
      <c r="BE16" s="105" t="s">
        <v>327</v>
      </c>
      <c r="BF16" s="105"/>
      <c r="BG16" s="105"/>
      <c r="BH16" s="9" t="s">
        <v>15</v>
      </c>
      <c r="BK16" s="13"/>
      <c r="BL16" s="106">
        <v>24</v>
      </c>
      <c r="BM16" s="106"/>
      <c r="BN16" s="106"/>
      <c r="BO16" s="9" t="s">
        <v>16</v>
      </c>
      <c r="BP16" s="14"/>
      <c r="BQ16" s="14"/>
      <c r="BX16" s="11"/>
      <c r="BY16" s="11"/>
      <c r="BZ16" s="11"/>
      <c r="CA16" s="11"/>
      <c r="CB16" s="11"/>
      <c r="CC16" s="11"/>
      <c r="CD16" s="11"/>
      <c r="CE16" s="11"/>
      <c r="CF16" s="11"/>
      <c r="CG16" s="11"/>
      <c r="CH16" s="11"/>
      <c r="CI16" s="11"/>
      <c r="CJ16" s="11"/>
      <c r="CK16" s="11"/>
      <c r="CL16" s="107" t="s">
        <v>17</v>
      </c>
      <c r="CM16" s="107"/>
      <c r="CN16" s="107"/>
      <c r="CO16" s="107"/>
      <c r="CP16" s="107"/>
      <c r="CQ16" s="107"/>
      <c r="CR16" s="107"/>
      <c r="CS16" s="107"/>
      <c r="CT16" s="107"/>
      <c r="CU16" s="107"/>
      <c r="CV16" s="107"/>
      <c r="CW16" s="107"/>
      <c r="CX16" s="107"/>
      <c r="CY16" s="107"/>
    </row>
    <row r="17" spans="90:103" ht="9.75" customHeight="1">
      <c r="CL17" s="107"/>
      <c r="CM17" s="107"/>
      <c r="CN17" s="107"/>
      <c r="CO17" s="107"/>
      <c r="CP17" s="107"/>
      <c r="CQ17" s="107"/>
      <c r="CR17" s="107"/>
      <c r="CS17" s="107"/>
      <c r="CT17" s="107"/>
      <c r="CU17" s="107"/>
      <c r="CV17" s="107"/>
      <c r="CW17" s="107"/>
      <c r="CX17" s="107"/>
      <c r="CY17" s="107"/>
    </row>
    <row r="18" spans="39:103" ht="15" customHeight="1">
      <c r="AM18" s="6" t="s">
        <v>18</v>
      </c>
      <c r="AN18" s="100" t="s">
        <v>378</v>
      </c>
      <c r="AO18" s="100"/>
      <c r="AP18" s="100"/>
      <c r="AQ18" s="1" t="s">
        <v>10</v>
      </c>
      <c r="AS18" s="100" t="s">
        <v>379</v>
      </c>
      <c r="AT18" s="100"/>
      <c r="AU18" s="100"/>
      <c r="AV18" s="100"/>
      <c r="AW18" s="100"/>
      <c r="AX18" s="100"/>
      <c r="AY18" s="100"/>
      <c r="AZ18" s="100"/>
      <c r="BA18" s="100"/>
      <c r="BB18" s="100"/>
      <c r="BC18" s="100"/>
      <c r="BD18" s="101">
        <v>20</v>
      </c>
      <c r="BE18" s="101"/>
      <c r="BF18" s="102" t="s">
        <v>315</v>
      </c>
      <c r="BG18" s="102"/>
      <c r="BH18" s="102"/>
      <c r="BI18" s="1" t="s">
        <v>19</v>
      </c>
      <c r="CJ18" s="6" t="s">
        <v>20</v>
      </c>
      <c r="CL18" s="103"/>
      <c r="CM18" s="103"/>
      <c r="CN18" s="103"/>
      <c r="CO18" s="103"/>
      <c r="CP18" s="103"/>
      <c r="CQ18" s="103"/>
      <c r="CR18" s="103"/>
      <c r="CS18" s="103"/>
      <c r="CT18" s="103"/>
      <c r="CU18" s="103"/>
      <c r="CV18" s="103"/>
      <c r="CW18" s="103"/>
      <c r="CX18" s="103"/>
      <c r="CY18" s="103"/>
    </row>
    <row r="19" spans="1:103" ht="15" customHeight="1">
      <c r="A19" s="1" t="s">
        <v>21</v>
      </c>
      <c r="CJ19" s="6" t="s">
        <v>22</v>
      </c>
      <c r="CL19" s="99"/>
      <c r="CM19" s="99"/>
      <c r="CN19" s="99"/>
      <c r="CO19" s="99"/>
      <c r="CP19" s="99"/>
      <c r="CQ19" s="99"/>
      <c r="CR19" s="99"/>
      <c r="CS19" s="99"/>
      <c r="CT19" s="99"/>
      <c r="CU19" s="99"/>
      <c r="CV19" s="99"/>
      <c r="CW19" s="99"/>
      <c r="CX19" s="99"/>
      <c r="CY19" s="99"/>
    </row>
    <row r="20" spans="1:103" ht="15" customHeight="1">
      <c r="A20" s="1" t="s">
        <v>23</v>
      </c>
      <c r="U20" s="98" t="s">
        <v>295</v>
      </c>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CJ20" s="6" t="s">
        <v>24</v>
      </c>
      <c r="CL20" s="99"/>
      <c r="CM20" s="99"/>
      <c r="CN20" s="99"/>
      <c r="CO20" s="99"/>
      <c r="CP20" s="99"/>
      <c r="CQ20" s="99"/>
      <c r="CR20" s="99"/>
      <c r="CS20" s="99"/>
      <c r="CT20" s="99"/>
      <c r="CU20" s="99"/>
      <c r="CV20" s="99"/>
      <c r="CW20" s="99"/>
      <c r="CX20" s="99"/>
      <c r="CY20" s="9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99"/>
      <c r="CM21" s="99"/>
      <c r="CN21" s="99"/>
      <c r="CO21" s="99"/>
      <c r="CP21" s="99"/>
      <c r="CQ21" s="99"/>
      <c r="CR21" s="99"/>
      <c r="CS21" s="99"/>
      <c r="CT21" s="99"/>
      <c r="CU21" s="99"/>
      <c r="CV21" s="99"/>
      <c r="CW21" s="99"/>
      <c r="CX21" s="99"/>
      <c r="CY21" s="9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99" t="s">
        <v>293</v>
      </c>
      <c r="CM22" s="99"/>
      <c r="CN22" s="99"/>
      <c r="CO22" s="99"/>
      <c r="CP22" s="99"/>
      <c r="CQ22" s="99"/>
      <c r="CR22" s="99"/>
      <c r="CS22" s="99"/>
      <c r="CT22" s="99"/>
      <c r="CU22" s="99"/>
      <c r="CV22" s="99"/>
      <c r="CW22" s="99"/>
      <c r="CX22" s="99"/>
      <c r="CY22" s="99"/>
    </row>
    <row r="23" spans="1:103" ht="15" customHeight="1">
      <c r="A23" s="1" t="s">
        <v>26</v>
      </c>
      <c r="I23" s="98" t="s">
        <v>296</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CJ23" s="6" t="s">
        <v>27</v>
      </c>
      <c r="CL23" s="99" t="s">
        <v>294</v>
      </c>
      <c r="CM23" s="99"/>
      <c r="CN23" s="99"/>
      <c r="CO23" s="99"/>
      <c r="CP23" s="99"/>
      <c r="CQ23" s="99"/>
      <c r="CR23" s="99"/>
      <c r="CS23" s="99"/>
      <c r="CT23" s="99"/>
      <c r="CU23" s="99"/>
      <c r="CV23" s="99"/>
      <c r="CW23" s="99"/>
      <c r="CX23" s="99"/>
      <c r="CY23" s="99"/>
    </row>
    <row r="24" spans="1:103" ht="15" customHeight="1">
      <c r="A24" s="1" t="s">
        <v>28</v>
      </c>
      <c r="CJ24" s="6" t="s">
        <v>29</v>
      </c>
      <c r="CL24" s="94" t="s">
        <v>30</v>
      </c>
      <c r="CM24" s="94"/>
      <c r="CN24" s="94"/>
      <c r="CO24" s="94"/>
      <c r="CP24" s="94"/>
      <c r="CQ24" s="94"/>
      <c r="CR24" s="94"/>
      <c r="CS24" s="94"/>
      <c r="CT24" s="94"/>
      <c r="CU24" s="94"/>
      <c r="CV24" s="94"/>
      <c r="CW24" s="94"/>
      <c r="CX24" s="94"/>
      <c r="CY24" s="94"/>
    </row>
    <row r="26" spans="1:103" ht="12.75">
      <c r="A26" s="95" t="s">
        <v>31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row>
    <row r="28" spans="1:103" s="15" customFormat="1" ht="12" customHeight="1">
      <c r="A28" s="92" t="s">
        <v>32</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3" t="s">
        <v>33</v>
      </c>
      <c r="AW28" s="93"/>
      <c r="AX28" s="93"/>
      <c r="AY28" s="93"/>
      <c r="AZ28" s="93" t="s">
        <v>34</v>
      </c>
      <c r="BA28" s="93"/>
      <c r="BB28" s="93"/>
      <c r="BC28" s="93"/>
      <c r="BD28" s="93"/>
      <c r="BE28" s="93"/>
      <c r="BF28" s="96" t="s">
        <v>35</v>
      </c>
      <c r="BG28" s="96"/>
      <c r="BH28" s="96"/>
      <c r="BI28" s="96"/>
      <c r="BJ28" s="96"/>
      <c r="BK28" s="96"/>
      <c r="BL28" s="96"/>
      <c r="BM28" s="96"/>
      <c r="BN28" s="96"/>
      <c r="BO28" s="96"/>
      <c r="BP28" s="97" t="s">
        <v>36</v>
      </c>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row>
    <row r="29" spans="1:103" s="15" customFormat="1" ht="12"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3"/>
      <c r="AW29" s="93"/>
      <c r="AX29" s="93"/>
      <c r="AY29" s="93"/>
      <c r="AZ29" s="93"/>
      <c r="BA29" s="93"/>
      <c r="BB29" s="93"/>
      <c r="BC29" s="93"/>
      <c r="BD29" s="93"/>
      <c r="BE29" s="93"/>
      <c r="BF29" s="96"/>
      <c r="BG29" s="96"/>
      <c r="BH29" s="96"/>
      <c r="BI29" s="96"/>
      <c r="BJ29" s="96"/>
      <c r="BK29" s="96"/>
      <c r="BL29" s="96"/>
      <c r="BM29" s="96"/>
      <c r="BN29" s="96"/>
      <c r="BO29" s="96"/>
      <c r="BP29" s="93" t="s">
        <v>324</v>
      </c>
      <c r="BQ29" s="93"/>
      <c r="BR29" s="93"/>
      <c r="BS29" s="93"/>
      <c r="BT29" s="93"/>
      <c r="BU29" s="93"/>
      <c r="BV29" s="93"/>
      <c r="BW29" s="93"/>
      <c r="BX29" s="93"/>
      <c r="BY29" s="93" t="s">
        <v>325</v>
      </c>
      <c r="BZ29" s="93"/>
      <c r="CA29" s="93"/>
      <c r="CB29" s="93"/>
      <c r="CC29" s="93"/>
      <c r="CD29" s="93"/>
      <c r="CE29" s="93"/>
      <c r="CF29" s="93"/>
      <c r="CG29" s="93"/>
      <c r="CH29" s="93" t="s">
        <v>326</v>
      </c>
      <c r="CI29" s="93"/>
      <c r="CJ29" s="93"/>
      <c r="CK29" s="93"/>
      <c r="CL29" s="93"/>
      <c r="CM29" s="93"/>
      <c r="CN29" s="93"/>
      <c r="CO29" s="93"/>
      <c r="CP29" s="93"/>
      <c r="CQ29" s="93" t="s">
        <v>37</v>
      </c>
      <c r="CR29" s="93"/>
      <c r="CS29" s="93"/>
      <c r="CT29" s="93"/>
      <c r="CU29" s="93"/>
      <c r="CV29" s="93"/>
      <c r="CW29" s="93"/>
      <c r="CX29" s="93"/>
      <c r="CY29" s="93"/>
    </row>
    <row r="30" spans="1:103" s="15" customFormat="1" ht="12"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3"/>
      <c r="AW30" s="93"/>
      <c r="AX30" s="93"/>
      <c r="AY30" s="93"/>
      <c r="AZ30" s="93"/>
      <c r="BA30" s="93"/>
      <c r="BB30" s="93"/>
      <c r="BC30" s="93"/>
      <c r="BD30" s="93"/>
      <c r="BE30" s="93"/>
      <c r="BF30" s="93" t="s">
        <v>38</v>
      </c>
      <c r="BG30" s="93"/>
      <c r="BH30" s="93"/>
      <c r="BI30" s="93"/>
      <c r="BJ30" s="93"/>
      <c r="BK30" s="93" t="s">
        <v>39</v>
      </c>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row>
    <row r="31" spans="1:103" s="15" customFormat="1" ht="12"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row>
    <row r="32" spans="1:103" s="15" customFormat="1" ht="12"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row>
    <row r="33" spans="1:103" s="15" customFormat="1" ht="12"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row>
    <row r="34" spans="1:103" s="15" customFormat="1" ht="12" customHeight="1">
      <c r="A34" s="92">
        <v>1</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v>2</v>
      </c>
      <c r="AW34" s="92"/>
      <c r="AX34" s="92"/>
      <c r="AY34" s="92"/>
      <c r="AZ34" s="92">
        <v>3</v>
      </c>
      <c r="BA34" s="92"/>
      <c r="BB34" s="92"/>
      <c r="BC34" s="92"/>
      <c r="BD34" s="92"/>
      <c r="BE34" s="92"/>
      <c r="BF34" s="92">
        <v>4</v>
      </c>
      <c r="BG34" s="92"/>
      <c r="BH34" s="92"/>
      <c r="BI34" s="92"/>
      <c r="BJ34" s="92"/>
      <c r="BK34" s="92">
        <v>5</v>
      </c>
      <c r="BL34" s="92"/>
      <c r="BM34" s="92"/>
      <c r="BN34" s="92"/>
      <c r="BO34" s="92"/>
      <c r="BP34" s="92">
        <v>6</v>
      </c>
      <c r="BQ34" s="92"/>
      <c r="BR34" s="92"/>
      <c r="BS34" s="92"/>
      <c r="BT34" s="92"/>
      <c r="BU34" s="92"/>
      <c r="BV34" s="92"/>
      <c r="BW34" s="92"/>
      <c r="BX34" s="92"/>
      <c r="BY34" s="92">
        <v>7</v>
      </c>
      <c r="BZ34" s="92"/>
      <c r="CA34" s="92"/>
      <c r="CB34" s="92"/>
      <c r="CC34" s="92"/>
      <c r="CD34" s="92"/>
      <c r="CE34" s="92"/>
      <c r="CF34" s="92"/>
      <c r="CG34" s="92"/>
      <c r="CH34" s="92">
        <v>8</v>
      </c>
      <c r="CI34" s="92"/>
      <c r="CJ34" s="92"/>
      <c r="CK34" s="92"/>
      <c r="CL34" s="92"/>
      <c r="CM34" s="92"/>
      <c r="CN34" s="92"/>
      <c r="CO34" s="92"/>
      <c r="CP34" s="92"/>
      <c r="CQ34" s="92">
        <v>9</v>
      </c>
      <c r="CR34" s="92"/>
      <c r="CS34" s="92"/>
      <c r="CT34" s="92"/>
      <c r="CU34" s="92"/>
      <c r="CV34" s="92"/>
      <c r="CW34" s="92"/>
      <c r="CX34" s="92"/>
      <c r="CY34" s="92"/>
    </row>
    <row r="35" spans="1:103" ht="13.5" customHeight="1">
      <c r="A35" s="40" t="s">
        <v>40</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39" t="s">
        <v>41</v>
      </c>
      <c r="AW35" s="39"/>
      <c r="AX35" s="39"/>
      <c r="AY35" s="39"/>
      <c r="AZ35" s="39" t="s">
        <v>42</v>
      </c>
      <c r="BA35" s="39"/>
      <c r="BB35" s="39"/>
      <c r="BC35" s="39"/>
      <c r="BD35" s="39"/>
      <c r="BE35" s="39"/>
      <c r="BF35" s="39" t="s">
        <v>42</v>
      </c>
      <c r="BG35" s="39"/>
      <c r="BH35" s="39"/>
      <c r="BI35" s="39"/>
      <c r="BJ35" s="39"/>
      <c r="BK35" s="39" t="s">
        <v>42</v>
      </c>
      <c r="BL35" s="39"/>
      <c r="BM35" s="39"/>
      <c r="BN35" s="39"/>
      <c r="BO35" s="39"/>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row>
    <row r="36" spans="1:103" ht="13.5" customHeight="1">
      <c r="A36" s="40" t="s">
        <v>43</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39" t="s">
        <v>44</v>
      </c>
      <c r="AW36" s="39"/>
      <c r="AX36" s="39"/>
      <c r="AY36" s="39"/>
      <c r="AZ36" s="39" t="s">
        <v>42</v>
      </c>
      <c r="BA36" s="39"/>
      <c r="BB36" s="39"/>
      <c r="BC36" s="39"/>
      <c r="BD36" s="39"/>
      <c r="BE36" s="39"/>
      <c r="BF36" s="39" t="s">
        <v>42</v>
      </c>
      <c r="BG36" s="39"/>
      <c r="BH36" s="39"/>
      <c r="BI36" s="39"/>
      <c r="BJ36" s="39"/>
      <c r="BK36" s="39" t="s">
        <v>42</v>
      </c>
      <c r="BL36" s="39"/>
      <c r="BM36" s="39"/>
      <c r="BN36" s="39"/>
      <c r="BO36" s="39"/>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row>
    <row r="37" spans="1:103" ht="13.5" customHeight="1">
      <c r="A37" s="68" t="s">
        <v>45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2" t="s">
        <v>46</v>
      </c>
      <c r="AW37" s="62"/>
      <c r="AX37" s="62"/>
      <c r="AY37" s="62"/>
      <c r="AZ37" s="62"/>
      <c r="BA37" s="62"/>
      <c r="BB37" s="62"/>
      <c r="BC37" s="62"/>
      <c r="BD37" s="62"/>
      <c r="BE37" s="62"/>
      <c r="BF37" s="62" t="s">
        <v>42</v>
      </c>
      <c r="BG37" s="62"/>
      <c r="BH37" s="62"/>
      <c r="BI37" s="62"/>
      <c r="BJ37" s="62"/>
      <c r="BK37" s="62" t="s">
        <v>42</v>
      </c>
      <c r="BL37" s="62"/>
      <c r="BM37" s="62"/>
      <c r="BN37" s="62"/>
      <c r="BO37" s="62"/>
      <c r="BP37" s="64">
        <f>BP43+BP52+BP61</f>
        <v>146298287.12</v>
      </c>
      <c r="BQ37" s="64"/>
      <c r="BR37" s="64"/>
      <c r="BS37" s="64"/>
      <c r="BT37" s="64"/>
      <c r="BU37" s="64"/>
      <c r="BV37" s="64"/>
      <c r="BW37" s="64"/>
      <c r="BX37" s="64"/>
      <c r="BY37" s="64">
        <f>BY43+BY52+BY61</f>
        <v>109675000</v>
      </c>
      <c r="BZ37" s="64"/>
      <c r="CA37" s="64"/>
      <c r="CB37" s="64"/>
      <c r="CC37" s="64"/>
      <c r="CD37" s="64"/>
      <c r="CE37" s="64"/>
      <c r="CF37" s="64"/>
      <c r="CG37" s="64"/>
      <c r="CH37" s="64">
        <f>CH43+CH52+CH61</f>
        <v>109675000</v>
      </c>
      <c r="CI37" s="64"/>
      <c r="CJ37" s="64"/>
      <c r="CK37" s="64"/>
      <c r="CL37" s="64"/>
      <c r="CM37" s="64"/>
      <c r="CN37" s="64"/>
      <c r="CO37" s="64"/>
      <c r="CP37" s="64"/>
      <c r="CQ37" s="69"/>
      <c r="CR37" s="69"/>
      <c r="CS37" s="69"/>
      <c r="CT37" s="69"/>
      <c r="CU37" s="69"/>
      <c r="CV37" s="69"/>
      <c r="CW37" s="69"/>
      <c r="CX37" s="69"/>
      <c r="CY37" s="69"/>
    </row>
    <row r="38" spans="1:103" ht="14.25" customHeight="1">
      <c r="A38" s="40" t="s">
        <v>47</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39" t="s">
        <v>48</v>
      </c>
      <c r="AW38" s="39"/>
      <c r="AX38" s="39"/>
      <c r="AY38" s="39"/>
      <c r="AZ38" s="39" t="s">
        <v>49</v>
      </c>
      <c r="BA38" s="39"/>
      <c r="BB38" s="39"/>
      <c r="BC38" s="39"/>
      <c r="BD38" s="39"/>
      <c r="BE38" s="39"/>
      <c r="BF38" s="39"/>
      <c r="BG38" s="39"/>
      <c r="BH38" s="39"/>
      <c r="BI38" s="39"/>
      <c r="BJ38" s="39"/>
      <c r="BK38" s="91"/>
      <c r="BL38" s="91"/>
      <c r="BM38" s="91"/>
      <c r="BN38" s="91"/>
      <c r="BO38" s="91"/>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66"/>
      <c r="CR38" s="66"/>
      <c r="CS38" s="66"/>
      <c r="CT38" s="66"/>
      <c r="CU38" s="66"/>
      <c r="CV38" s="66"/>
      <c r="CW38" s="66"/>
      <c r="CX38" s="66"/>
      <c r="CY38" s="66"/>
    </row>
    <row r="39" spans="1:103" ht="14.25" customHeight="1">
      <c r="A39" s="40" t="s">
        <v>50</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39"/>
      <c r="AW39" s="39"/>
      <c r="AX39" s="39"/>
      <c r="AY39" s="39"/>
      <c r="AZ39" s="39"/>
      <c r="BA39" s="39"/>
      <c r="BB39" s="39"/>
      <c r="BC39" s="39"/>
      <c r="BD39" s="39"/>
      <c r="BE39" s="39"/>
      <c r="BF39" s="39"/>
      <c r="BG39" s="39"/>
      <c r="BH39" s="39"/>
      <c r="BI39" s="39"/>
      <c r="BJ39" s="39"/>
      <c r="BK39" s="91"/>
      <c r="BL39" s="91"/>
      <c r="BM39" s="91"/>
      <c r="BN39" s="91"/>
      <c r="BO39" s="91"/>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66"/>
      <c r="CR39" s="66"/>
      <c r="CS39" s="66"/>
      <c r="CT39" s="66"/>
      <c r="CU39" s="66"/>
      <c r="CV39" s="66"/>
      <c r="CW39" s="66"/>
      <c r="CX39" s="66"/>
      <c r="CY39" s="66"/>
    </row>
    <row r="40" spans="1:103" ht="14.25" customHeight="1">
      <c r="A40" s="40" t="s">
        <v>47</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39" t="s">
        <v>51</v>
      </c>
      <c r="AW40" s="39"/>
      <c r="AX40" s="39"/>
      <c r="AY40" s="39"/>
      <c r="AZ40" s="39"/>
      <c r="BA40" s="39"/>
      <c r="BB40" s="39"/>
      <c r="BC40" s="39"/>
      <c r="BD40" s="39"/>
      <c r="BE40" s="39"/>
      <c r="BF40" s="39"/>
      <c r="BG40" s="39"/>
      <c r="BH40" s="39"/>
      <c r="BI40" s="39"/>
      <c r="BJ40" s="39"/>
      <c r="BK40" s="39"/>
      <c r="BL40" s="39"/>
      <c r="BM40" s="39"/>
      <c r="BN40" s="39"/>
      <c r="BO40" s="39"/>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66"/>
      <c r="CR40" s="66"/>
      <c r="CS40" s="66"/>
      <c r="CT40" s="66"/>
      <c r="CU40" s="66"/>
      <c r="CV40" s="66"/>
      <c r="CW40" s="66"/>
      <c r="CX40" s="66"/>
      <c r="CY40" s="66"/>
    </row>
    <row r="41" spans="1:103" ht="14.25" customHeight="1">
      <c r="A41" s="68" t="s">
        <v>52</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2" t="s">
        <v>53</v>
      </c>
      <c r="AW41" s="62"/>
      <c r="AX41" s="62"/>
      <c r="AY41" s="62"/>
      <c r="AZ41" s="62" t="s">
        <v>54</v>
      </c>
      <c r="BA41" s="62"/>
      <c r="BB41" s="62"/>
      <c r="BC41" s="62"/>
      <c r="BD41" s="62"/>
      <c r="BE41" s="62"/>
      <c r="BF41" s="62" t="s">
        <v>303</v>
      </c>
      <c r="BG41" s="62"/>
      <c r="BH41" s="62"/>
      <c r="BI41" s="62"/>
      <c r="BJ41" s="62"/>
      <c r="BK41" s="62" t="s">
        <v>304</v>
      </c>
      <c r="BL41" s="62"/>
      <c r="BM41" s="62"/>
      <c r="BN41" s="62"/>
      <c r="BO41" s="62"/>
      <c r="BP41" s="64">
        <f>BP43+BP52</f>
        <v>115621027.93</v>
      </c>
      <c r="BQ41" s="64"/>
      <c r="BR41" s="64"/>
      <c r="BS41" s="64"/>
      <c r="BT41" s="64"/>
      <c r="BU41" s="64"/>
      <c r="BV41" s="64"/>
      <c r="BW41" s="64"/>
      <c r="BX41" s="64"/>
      <c r="BY41" s="64">
        <f>BY43+BY52</f>
        <v>106315000</v>
      </c>
      <c r="BZ41" s="64"/>
      <c r="CA41" s="64"/>
      <c r="CB41" s="64"/>
      <c r="CC41" s="64"/>
      <c r="CD41" s="64"/>
      <c r="CE41" s="64"/>
      <c r="CF41" s="64"/>
      <c r="CG41" s="64"/>
      <c r="CH41" s="64">
        <f>CH43+CH52</f>
        <v>106315000</v>
      </c>
      <c r="CI41" s="64"/>
      <c r="CJ41" s="64"/>
      <c r="CK41" s="64"/>
      <c r="CL41" s="64"/>
      <c r="CM41" s="64"/>
      <c r="CN41" s="64"/>
      <c r="CO41" s="64"/>
      <c r="CP41" s="64"/>
      <c r="CQ41" s="69"/>
      <c r="CR41" s="69"/>
      <c r="CS41" s="69"/>
      <c r="CT41" s="69"/>
      <c r="CU41" s="69"/>
      <c r="CV41" s="69"/>
      <c r="CW41" s="69"/>
      <c r="CX41" s="69"/>
      <c r="CY41" s="69"/>
    </row>
    <row r="42" spans="1:103" ht="14.25" customHeight="1">
      <c r="A42" s="40" t="s">
        <v>47</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39"/>
      <c r="AW42" s="39"/>
      <c r="AX42" s="39"/>
      <c r="AY42" s="39"/>
      <c r="AZ42" s="39"/>
      <c r="BA42" s="39"/>
      <c r="BB42" s="39"/>
      <c r="BC42" s="39"/>
      <c r="BD42" s="39"/>
      <c r="BE42" s="39"/>
      <c r="BF42" s="39"/>
      <c r="BG42" s="39"/>
      <c r="BH42" s="39"/>
      <c r="BI42" s="39"/>
      <c r="BJ42" s="39"/>
      <c r="BK42" s="39"/>
      <c r="BL42" s="39"/>
      <c r="BM42" s="39"/>
      <c r="BN42" s="39"/>
      <c r="BO42" s="39"/>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6"/>
      <c r="CR42" s="66"/>
      <c r="CS42" s="66"/>
      <c r="CT42" s="66"/>
      <c r="CU42" s="66"/>
      <c r="CV42" s="66"/>
      <c r="CW42" s="66"/>
      <c r="CX42" s="66"/>
      <c r="CY42" s="66"/>
    </row>
    <row r="43" spans="1:103" ht="27" customHeight="1">
      <c r="A43" s="68" t="s">
        <v>297</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2" t="s">
        <v>55</v>
      </c>
      <c r="AW43" s="62"/>
      <c r="AX43" s="62"/>
      <c r="AY43" s="62"/>
      <c r="AZ43" s="62" t="s">
        <v>54</v>
      </c>
      <c r="BA43" s="62"/>
      <c r="BB43" s="62"/>
      <c r="BC43" s="62"/>
      <c r="BD43" s="62"/>
      <c r="BE43" s="62"/>
      <c r="BF43" s="62" t="s">
        <v>303</v>
      </c>
      <c r="BG43" s="62"/>
      <c r="BH43" s="62"/>
      <c r="BI43" s="62"/>
      <c r="BJ43" s="62"/>
      <c r="BK43" s="62" t="s">
        <v>304</v>
      </c>
      <c r="BL43" s="62"/>
      <c r="BM43" s="62"/>
      <c r="BN43" s="62"/>
      <c r="BO43" s="62"/>
      <c r="BP43" s="64">
        <f>SUM(BP44:BX50)</f>
        <v>113640017.96000001</v>
      </c>
      <c r="BQ43" s="64"/>
      <c r="BR43" s="64"/>
      <c r="BS43" s="64"/>
      <c r="BT43" s="64"/>
      <c r="BU43" s="64"/>
      <c r="BV43" s="64"/>
      <c r="BW43" s="64"/>
      <c r="BX43" s="64"/>
      <c r="BY43" s="64">
        <f>SUM(BY44:CG50)</f>
        <v>104979000</v>
      </c>
      <c r="BZ43" s="64"/>
      <c r="CA43" s="64"/>
      <c r="CB43" s="64"/>
      <c r="CC43" s="64"/>
      <c r="CD43" s="64"/>
      <c r="CE43" s="64"/>
      <c r="CF43" s="64"/>
      <c r="CG43" s="64"/>
      <c r="CH43" s="64">
        <f>SUM(CH44:CP50)</f>
        <v>104979000</v>
      </c>
      <c r="CI43" s="64"/>
      <c r="CJ43" s="64"/>
      <c r="CK43" s="64"/>
      <c r="CL43" s="64"/>
      <c r="CM43" s="64"/>
      <c r="CN43" s="64"/>
      <c r="CO43" s="64"/>
      <c r="CP43" s="64"/>
      <c r="CQ43" s="69"/>
      <c r="CR43" s="69"/>
      <c r="CS43" s="69"/>
      <c r="CT43" s="69"/>
      <c r="CU43" s="69"/>
      <c r="CV43" s="69"/>
      <c r="CW43" s="69"/>
      <c r="CX43" s="69"/>
      <c r="CY43" s="69"/>
    </row>
    <row r="44" spans="1:103" ht="27" customHeight="1">
      <c r="A44" s="40" t="s">
        <v>297</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39"/>
      <c r="AW44" s="39"/>
      <c r="AX44" s="39"/>
      <c r="AY44" s="39"/>
      <c r="AZ44" s="39" t="s">
        <v>54</v>
      </c>
      <c r="BA44" s="39"/>
      <c r="BB44" s="39"/>
      <c r="BC44" s="39"/>
      <c r="BD44" s="39"/>
      <c r="BE44" s="39"/>
      <c r="BF44" s="39" t="s">
        <v>298</v>
      </c>
      <c r="BG44" s="39"/>
      <c r="BH44" s="39"/>
      <c r="BI44" s="39"/>
      <c r="BJ44" s="39"/>
      <c r="BK44" s="39" t="s">
        <v>299</v>
      </c>
      <c r="BL44" s="39"/>
      <c r="BM44" s="39"/>
      <c r="BN44" s="39"/>
      <c r="BO44" s="39"/>
      <c r="BP44" s="37">
        <f>BP90+BP99+BP106+BP168+BP172+BP176+BP180+BP187+BP193+BP204</f>
        <v>15784386.96</v>
      </c>
      <c r="BQ44" s="37"/>
      <c r="BR44" s="37"/>
      <c r="BS44" s="37"/>
      <c r="BT44" s="37"/>
      <c r="BU44" s="37"/>
      <c r="BV44" s="37"/>
      <c r="BW44" s="37"/>
      <c r="BX44" s="37"/>
      <c r="BY44" s="37">
        <f>BY90+BY99+BY106+BY168+BY172+BY176+BY180+BY187+BY193+BY204</f>
        <v>14541000</v>
      </c>
      <c r="BZ44" s="37"/>
      <c r="CA44" s="37"/>
      <c r="CB44" s="37"/>
      <c r="CC44" s="37"/>
      <c r="CD44" s="37"/>
      <c r="CE44" s="37"/>
      <c r="CF44" s="37"/>
      <c r="CG44" s="37"/>
      <c r="CH44" s="37">
        <f>CH90+CH99+CH106+CH168+CH172+CH176+CH180+CH187+CH193+CH204</f>
        <v>14541000</v>
      </c>
      <c r="CI44" s="37"/>
      <c r="CJ44" s="37"/>
      <c r="CK44" s="37"/>
      <c r="CL44" s="37"/>
      <c r="CM44" s="37"/>
      <c r="CN44" s="37"/>
      <c r="CO44" s="37"/>
      <c r="CP44" s="37"/>
      <c r="CQ44" s="66"/>
      <c r="CR44" s="66"/>
      <c r="CS44" s="66"/>
      <c r="CT44" s="66"/>
      <c r="CU44" s="66"/>
      <c r="CV44" s="66"/>
      <c r="CW44" s="66"/>
      <c r="CX44" s="66"/>
      <c r="CY44" s="66"/>
    </row>
    <row r="45" spans="1:103" ht="27" customHeight="1">
      <c r="A45" s="40" t="s">
        <v>297</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39"/>
      <c r="AW45" s="39"/>
      <c r="AX45" s="39"/>
      <c r="AY45" s="39"/>
      <c r="AZ45" s="39" t="s">
        <v>54</v>
      </c>
      <c r="BA45" s="39"/>
      <c r="BB45" s="39"/>
      <c r="BC45" s="39"/>
      <c r="BD45" s="39"/>
      <c r="BE45" s="39"/>
      <c r="BF45" s="39" t="s">
        <v>298</v>
      </c>
      <c r="BG45" s="39"/>
      <c r="BH45" s="39"/>
      <c r="BI45" s="39"/>
      <c r="BJ45" s="39"/>
      <c r="BK45" s="39" t="s">
        <v>375</v>
      </c>
      <c r="BL45" s="39"/>
      <c r="BM45" s="39"/>
      <c r="BN45" s="39"/>
      <c r="BO45" s="39"/>
      <c r="BP45" s="60">
        <f>BP91+BP107</f>
        <v>467000</v>
      </c>
      <c r="BQ45" s="60"/>
      <c r="BR45" s="60"/>
      <c r="BS45" s="60"/>
      <c r="BT45" s="60"/>
      <c r="BU45" s="60"/>
      <c r="BV45" s="60"/>
      <c r="BW45" s="60"/>
      <c r="BX45" s="60"/>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row>
    <row r="46" spans="1:103" ht="27" customHeight="1">
      <c r="A46" s="40" t="s">
        <v>297</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39"/>
      <c r="AW46" s="39"/>
      <c r="AX46" s="39"/>
      <c r="AY46" s="39"/>
      <c r="AZ46" s="39" t="s">
        <v>54</v>
      </c>
      <c r="BA46" s="39"/>
      <c r="BB46" s="39"/>
      <c r="BC46" s="39"/>
      <c r="BD46" s="39"/>
      <c r="BE46" s="39"/>
      <c r="BF46" s="39" t="s">
        <v>298</v>
      </c>
      <c r="BG46" s="39"/>
      <c r="BH46" s="39"/>
      <c r="BI46" s="39"/>
      <c r="BJ46" s="39"/>
      <c r="BK46" s="39" t="s">
        <v>300</v>
      </c>
      <c r="BL46" s="39"/>
      <c r="BM46" s="39"/>
      <c r="BN46" s="39"/>
      <c r="BO46" s="39"/>
      <c r="BP46" s="41">
        <f>BP92+BP108+BP194</f>
        <v>7188000</v>
      </c>
      <c r="BQ46" s="41"/>
      <c r="BR46" s="41"/>
      <c r="BS46" s="41"/>
      <c r="BT46" s="41"/>
      <c r="BU46" s="41"/>
      <c r="BV46" s="41"/>
      <c r="BW46" s="41"/>
      <c r="BX46" s="41"/>
      <c r="BY46" s="41">
        <f>BY92+BY108+BY194</f>
        <v>7188000</v>
      </c>
      <c r="BZ46" s="41"/>
      <c r="CA46" s="41"/>
      <c r="CB46" s="41"/>
      <c r="CC46" s="41"/>
      <c r="CD46" s="41"/>
      <c r="CE46" s="41"/>
      <c r="CF46" s="41"/>
      <c r="CG46" s="41"/>
      <c r="CH46" s="41">
        <f>CH92+CH108+CH194</f>
        <v>7188000</v>
      </c>
      <c r="CI46" s="41"/>
      <c r="CJ46" s="41"/>
      <c r="CK46" s="41"/>
      <c r="CL46" s="41"/>
      <c r="CM46" s="41"/>
      <c r="CN46" s="41"/>
      <c r="CO46" s="41"/>
      <c r="CP46" s="41"/>
      <c r="CQ46" s="66"/>
      <c r="CR46" s="66"/>
      <c r="CS46" s="66"/>
      <c r="CT46" s="66"/>
      <c r="CU46" s="66"/>
      <c r="CV46" s="66"/>
      <c r="CW46" s="66"/>
      <c r="CX46" s="66"/>
      <c r="CY46" s="66"/>
    </row>
    <row r="47" spans="1:103" ht="27" customHeight="1">
      <c r="A47" s="40" t="s">
        <v>297</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39"/>
      <c r="AW47" s="39"/>
      <c r="AX47" s="39"/>
      <c r="AY47" s="39"/>
      <c r="AZ47" s="39" t="s">
        <v>54</v>
      </c>
      <c r="BA47" s="39"/>
      <c r="BB47" s="39"/>
      <c r="BC47" s="39"/>
      <c r="BD47" s="39"/>
      <c r="BE47" s="39"/>
      <c r="BF47" s="39" t="s">
        <v>298</v>
      </c>
      <c r="BG47" s="39"/>
      <c r="BH47" s="39"/>
      <c r="BI47" s="39"/>
      <c r="BJ47" s="39"/>
      <c r="BK47" s="39" t="s">
        <v>301</v>
      </c>
      <c r="BL47" s="39"/>
      <c r="BM47" s="39"/>
      <c r="BN47" s="39"/>
      <c r="BO47" s="39"/>
      <c r="BP47" s="61">
        <f>BP94+BP110+BP149+BP173+BP177+BP181+BP188+BP195+BP205+BP126</f>
        <v>35188772</v>
      </c>
      <c r="BQ47" s="61"/>
      <c r="BR47" s="61"/>
      <c r="BS47" s="61"/>
      <c r="BT47" s="61"/>
      <c r="BU47" s="61"/>
      <c r="BV47" s="61"/>
      <c r="BW47" s="61"/>
      <c r="BX47" s="61"/>
      <c r="BY47" s="61">
        <f>BY94+BY110+BY149+BY173+BY177+BY181+BY188+BY195+BY205</f>
        <v>29327000</v>
      </c>
      <c r="BZ47" s="61"/>
      <c r="CA47" s="61"/>
      <c r="CB47" s="61"/>
      <c r="CC47" s="61"/>
      <c r="CD47" s="61"/>
      <c r="CE47" s="61"/>
      <c r="CF47" s="61"/>
      <c r="CG47" s="61"/>
      <c r="CH47" s="61">
        <f>CH94+CH110+CH149+CH173+CH177+CH181+CH188+CH195+CH205</f>
        <v>29327000</v>
      </c>
      <c r="CI47" s="61"/>
      <c r="CJ47" s="61"/>
      <c r="CK47" s="61"/>
      <c r="CL47" s="61"/>
      <c r="CM47" s="61"/>
      <c r="CN47" s="61"/>
      <c r="CO47" s="61"/>
      <c r="CP47" s="61"/>
      <c r="CQ47" s="66"/>
      <c r="CR47" s="66"/>
      <c r="CS47" s="66"/>
      <c r="CT47" s="66"/>
      <c r="CU47" s="66"/>
      <c r="CV47" s="66"/>
      <c r="CW47" s="66"/>
      <c r="CX47" s="66"/>
      <c r="CY47" s="66"/>
    </row>
    <row r="48" spans="1:103" ht="27" customHeight="1">
      <c r="A48" s="40" t="s">
        <v>297</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39"/>
      <c r="AW48" s="39"/>
      <c r="AX48" s="39"/>
      <c r="AY48" s="39"/>
      <c r="AZ48" s="39" t="s">
        <v>54</v>
      </c>
      <c r="BA48" s="39"/>
      <c r="BB48" s="39"/>
      <c r="BC48" s="39"/>
      <c r="BD48" s="39"/>
      <c r="BE48" s="39"/>
      <c r="BF48" s="39" t="s">
        <v>298</v>
      </c>
      <c r="BG48" s="39"/>
      <c r="BH48" s="39"/>
      <c r="BI48" s="39"/>
      <c r="BJ48" s="39"/>
      <c r="BK48" s="39" t="s">
        <v>376</v>
      </c>
      <c r="BL48" s="39"/>
      <c r="BM48" s="39"/>
      <c r="BN48" s="39"/>
      <c r="BO48" s="39"/>
      <c r="BP48" s="53">
        <f>BP93+BP109</f>
        <v>466000</v>
      </c>
      <c r="BQ48" s="53"/>
      <c r="BR48" s="53"/>
      <c r="BS48" s="53"/>
      <c r="BT48" s="53"/>
      <c r="BU48" s="53"/>
      <c r="BV48" s="53"/>
      <c r="BW48" s="53"/>
      <c r="BX48" s="53"/>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row>
    <row r="49" spans="1:103" ht="27" customHeight="1">
      <c r="A49" s="40" t="s">
        <v>297</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39"/>
      <c r="AW49" s="39"/>
      <c r="AX49" s="39"/>
      <c r="AY49" s="39"/>
      <c r="AZ49" s="39" t="s">
        <v>54</v>
      </c>
      <c r="BA49" s="39"/>
      <c r="BB49" s="39"/>
      <c r="BC49" s="39"/>
      <c r="BD49" s="39"/>
      <c r="BE49" s="39"/>
      <c r="BF49" s="39" t="s">
        <v>298</v>
      </c>
      <c r="BG49" s="39"/>
      <c r="BH49" s="39"/>
      <c r="BI49" s="39"/>
      <c r="BJ49" s="39"/>
      <c r="BK49" s="39" t="s">
        <v>371</v>
      </c>
      <c r="BL49" s="39"/>
      <c r="BM49" s="39"/>
      <c r="BN49" s="39"/>
      <c r="BO49" s="39"/>
      <c r="BP49" s="61">
        <f>BP200</f>
        <v>144000</v>
      </c>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row>
    <row r="50" spans="1:103" ht="27" customHeight="1">
      <c r="A50" s="40" t="s">
        <v>297</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39"/>
      <c r="AW50" s="39"/>
      <c r="AX50" s="39"/>
      <c r="AY50" s="39"/>
      <c r="AZ50" s="39" t="s">
        <v>54</v>
      </c>
      <c r="BA50" s="39"/>
      <c r="BB50" s="39"/>
      <c r="BC50" s="39"/>
      <c r="BD50" s="39"/>
      <c r="BE50" s="39"/>
      <c r="BF50" s="39" t="s">
        <v>298</v>
      </c>
      <c r="BG50" s="39"/>
      <c r="BH50" s="39"/>
      <c r="BI50" s="39"/>
      <c r="BJ50" s="39"/>
      <c r="BK50" s="39" t="s">
        <v>302</v>
      </c>
      <c r="BL50" s="39"/>
      <c r="BM50" s="39"/>
      <c r="BN50" s="39"/>
      <c r="BO50" s="39"/>
      <c r="BP50" s="61">
        <f>BP95+BP100+BP111+BP147+BP150+BP169+BP178+BP182+BP190+BP197</f>
        <v>54401859</v>
      </c>
      <c r="BQ50" s="61"/>
      <c r="BR50" s="61"/>
      <c r="BS50" s="61"/>
      <c r="BT50" s="61"/>
      <c r="BU50" s="61"/>
      <c r="BV50" s="61"/>
      <c r="BW50" s="61"/>
      <c r="BX50" s="61"/>
      <c r="BY50" s="61">
        <f>BY95+BY100+BY111+BY147+BY150+BY169+BY178+BY182+BY190+BY197</f>
        <v>53923000</v>
      </c>
      <c r="BZ50" s="61"/>
      <c r="CA50" s="61"/>
      <c r="CB50" s="61"/>
      <c r="CC50" s="61"/>
      <c r="CD50" s="61"/>
      <c r="CE50" s="61"/>
      <c r="CF50" s="61"/>
      <c r="CG50" s="61"/>
      <c r="CH50" s="61">
        <f>CH95+CH100+CH111+CH147+CH150+CH169+CH178+CH182+CH190+CH197</f>
        <v>53923000</v>
      </c>
      <c r="CI50" s="61"/>
      <c r="CJ50" s="61"/>
      <c r="CK50" s="61"/>
      <c r="CL50" s="61"/>
      <c r="CM50" s="61"/>
      <c r="CN50" s="61"/>
      <c r="CO50" s="61"/>
      <c r="CP50" s="61"/>
      <c r="CQ50" s="66"/>
      <c r="CR50" s="66"/>
      <c r="CS50" s="66"/>
      <c r="CT50" s="66"/>
      <c r="CU50" s="66"/>
      <c r="CV50" s="66"/>
      <c r="CW50" s="66"/>
      <c r="CX50" s="66"/>
      <c r="CY50" s="66"/>
    </row>
    <row r="51" spans="1:103" ht="27" customHeight="1">
      <c r="A51" s="40" t="s">
        <v>297</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39" t="s">
        <v>56</v>
      </c>
      <c r="AW51" s="39"/>
      <c r="AX51" s="39"/>
      <c r="AY51" s="39"/>
      <c r="AZ51" s="39" t="s">
        <v>54</v>
      </c>
      <c r="BA51" s="39"/>
      <c r="BB51" s="39"/>
      <c r="BC51" s="39"/>
      <c r="BD51" s="39"/>
      <c r="BE51" s="39"/>
      <c r="BF51" s="39"/>
      <c r="BG51" s="39"/>
      <c r="BH51" s="39"/>
      <c r="BI51" s="39"/>
      <c r="BJ51" s="39"/>
      <c r="BK51" s="39"/>
      <c r="BL51" s="39"/>
      <c r="BM51" s="39"/>
      <c r="BN51" s="39"/>
      <c r="BO51" s="39"/>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66"/>
      <c r="CR51" s="66"/>
      <c r="CS51" s="66"/>
      <c r="CT51" s="66"/>
      <c r="CU51" s="66"/>
      <c r="CV51" s="66"/>
      <c r="CW51" s="66"/>
      <c r="CX51" s="66"/>
      <c r="CY51" s="66"/>
    </row>
    <row r="52" spans="1:103" ht="25.5" customHeight="1">
      <c r="A52" s="68" t="s">
        <v>305</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2" t="s">
        <v>57</v>
      </c>
      <c r="AW52" s="62"/>
      <c r="AX52" s="62"/>
      <c r="AY52" s="62"/>
      <c r="AZ52" s="62" t="s">
        <v>54</v>
      </c>
      <c r="BA52" s="62"/>
      <c r="BB52" s="62"/>
      <c r="BC52" s="62"/>
      <c r="BD52" s="62"/>
      <c r="BE52" s="62"/>
      <c r="BF52" s="62" t="s">
        <v>303</v>
      </c>
      <c r="BG52" s="62"/>
      <c r="BH52" s="62"/>
      <c r="BI52" s="62"/>
      <c r="BJ52" s="62"/>
      <c r="BK52" s="62" t="s">
        <v>304</v>
      </c>
      <c r="BL52" s="62"/>
      <c r="BM52" s="62"/>
      <c r="BN52" s="62"/>
      <c r="BO52" s="62"/>
      <c r="BP52" s="64">
        <f>SUM(BP53:BX57)</f>
        <v>1981009.97</v>
      </c>
      <c r="BQ52" s="64"/>
      <c r="BR52" s="64"/>
      <c r="BS52" s="64"/>
      <c r="BT52" s="64"/>
      <c r="BU52" s="64"/>
      <c r="BV52" s="64"/>
      <c r="BW52" s="64"/>
      <c r="BX52" s="64"/>
      <c r="BY52" s="64">
        <f>SUM(BY53:CG54)</f>
        <v>1336000</v>
      </c>
      <c r="BZ52" s="64"/>
      <c r="CA52" s="64"/>
      <c r="CB52" s="64"/>
      <c r="CC52" s="64"/>
      <c r="CD52" s="64"/>
      <c r="CE52" s="64"/>
      <c r="CF52" s="64"/>
      <c r="CG52" s="64"/>
      <c r="CH52" s="64">
        <f>SUM(CH53:CP54)</f>
        <v>1336000</v>
      </c>
      <c r="CI52" s="64"/>
      <c r="CJ52" s="64"/>
      <c r="CK52" s="64"/>
      <c r="CL52" s="64"/>
      <c r="CM52" s="64"/>
      <c r="CN52" s="64"/>
      <c r="CO52" s="64"/>
      <c r="CP52" s="64"/>
      <c r="CQ52" s="69"/>
      <c r="CR52" s="69"/>
      <c r="CS52" s="69"/>
      <c r="CT52" s="69"/>
      <c r="CU52" s="69"/>
      <c r="CV52" s="69"/>
      <c r="CW52" s="69"/>
      <c r="CX52" s="69"/>
      <c r="CY52" s="69"/>
    </row>
    <row r="53" spans="1:103" ht="27.75" customHeight="1">
      <c r="A53" s="40" t="s">
        <v>305</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39"/>
      <c r="AW53" s="39"/>
      <c r="AX53" s="39"/>
      <c r="AY53" s="39"/>
      <c r="AZ53" s="39" t="s">
        <v>54</v>
      </c>
      <c r="BA53" s="39"/>
      <c r="BB53" s="39"/>
      <c r="BC53" s="39"/>
      <c r="BD53" s="39"/>
      <c r="BE53" s="39"/>
      <c r="BF53" s="39" t="s">
        <v>306</v>
      </c>
      <c r="BG53" s="39"/>
      <c r="BH53" s="39"/>
      <c r="BI53" s="39"/>
      <c r="BJ53" s="39"/>
      <c r="BK53" s="39" t="s">
        <v>307</v>
      </c>
      <c r="BL53" s="39"/>
      <c r="BM53" s="39"/>
      <c r="BN53" s="39"/>
      <c r="BO53" s="39"/>
      <c r="BP53" s="41">
        <f>BP192</f>
        <v>758000</v>
      </c>
      <c r="BQ53" s="41"/>
      <c r="BR53" s="41"/>
      <c r="BS53" s="41"/>
      <c r="BT53" s="41"/>
      <c r="BU53" s="41"/>
      <c r="BV53" s="41"/>
      <c r="BW53" s="41"/>
      <c r="BX53" s="41"/>
      <c r="BY53" s="41">
        <f>BY192</f>
        <v>758000</v>
      </c>
      <c r="BZ53" s="41"/>
      <c r="CA53" s="41"/>
      <c r="CB53" s="41"/>
      <c r="CC53" s="41"/>
      <c r="CD53" s="41"/>
      <c r="CE53" s="41"/>
      <c r="CF53" s="41"/>
      <c r="CG53" s="41"/>
      <c r="CH53" s="41">
        <f>CH192</f>
        <v>758000</v>
      </c>
      <c r="CI53" s="41"/>
      <c r="CJ53" s="41"/>
      <c r="CK53" s="41"/>
      <c r="CL53" s="41"/>
      <c r="CM53" s="41"/>
      <c r="CN53" s="41"/>
      <c r="CO53" s="41"/>
      <c r="CP53" s="41"/>
      <c r="CQ53" s="66"/>
      <c r="CR53" s="66"/>
      <c r="CS53" s="66"/>
      <c r="CT53" s="66"/>
      <c r="CU53" s="66"/>
      <c r="CV53" s="66"/>
      <c r="CW53" s="66"/>
      <c r="CX53" s="66"/>
      <c r="CY53" s="66"/>
    </row>
    <row r="54" spans="1:103" ht="27.75" customHeight="1">
      <c r="A54" s="40" t="s">
        <v>305</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39"/>
      <c r="AW54" s="39"/>
      <c r="AX54" s="39"/>
      <c r="AY54" s="39"/>
      <c r="AZ54" s="39" t="s">
        <v>54</v>
      </c>
      <c r="BA54" s="39"/>
      <c r="BB54" s="39"/>
      <c r="BC54" s="39"/>
      <c r="BD54" s="39"/>
      <c r="BE54" s="39"/>
      <c r="BF54" s="39" t="s">
        <v>306</v>
      </c>
      <c r="BG54" s="39"/>
      <c r="BH54" s="39"/>
      <c r="BI54" s="39"/>
      <c r="BJ54" s="39"/>
      <c r="BK54" s="39" t="s">
        <v>308</v>
      </c>
      <c r="BL54" s="39"/>
      <c r="BM54" s="39"/>
      <c r="BN54" s="39"/>
      <c r="BO54" s="39"/>
      <c r="BP54" s="41">
        <f>BP201</f>
        <v>578000</v>
      </c>
      <c r="BQ54" s="41"/>
      <c r="BR54" s="41"/>
      <c r="BS54" s="41"/>
      <c r="BT54" s="41"/>
      <c r="BU54" s="41"/>
      <c r="BV54" s="41"/>
      <c r="BW54" s="41"/>
      <c r="BX54" s="41"/>
      <c r="BY54" s="41">
        <f>BY201</f>
        <v>578000</v>
      </c>
      <c r="BZ54" s="41"/>
      <c r="CA54" s="41"/>
      <c r="CB54" s="41"/>
      <c r="CC54" s="41"/>
      <c r="CD54" s="41"/>
      <c r="CE54" s="41"/>
      <c r="CF54" s="41"/>
      <c r="CG54" s="41"/>
      <c r="CH54" s="41">
        <f>CH201</f>
        <v>578000</v>
      </c>
      <c r="CI54" s="41"/>
      <c r="CJ54" s="41"/>
      <c r="CK54" s="41"/>
      <c r="CL54" s="41"/>
      <c r="CM54" s="41"/>
      <c r="CN54" s="41"/>
      <c r="CO54" s="41"/>
      <c r="CP54" s="41"/>
      <c r="CQ54" s="66"/>
      <c r="CR54" s="66"/>
      <c r="CS54" s="66"/>
      <c r="CT54" s="66"/>
      <c r="CU54" s="66"/>
      <c r="CV54" s="66"/>
      <c r="CW54" s="66"/>
      <c r="CX54" s="66"/>
      <c r="CY54" s="66"/>
    </row>
    <row r="55" spans="1:103" ht="27.75" customHeight="1">
      <c r="A55" s="40" t="s">
        <v>305</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39"/>
      <c r="AW55" s="39"/>
      <c r="AX55" s="39"/>
      <c r="AY55" s="39"/>
      <c r="AZ55" s="39" t="s">
        <v>54</v>
      </c>
      <c r="BA55" s="39"/>
      <c r="BB55" s="39"/>
      <c r="BC55" s="39"/>
      <c r="BD55" s="39"/>
      <c r="BE55" s="39"/>
      <c r="BF55" s="39" t="s">
        <v>306</v>
      </c>
      <c r="BG55" s="39"/>
      <c r="BH55" s="39"/>
      <c r="BI55" s="39"/>
      <c r="BJ55" s="39"/>
      <c r="BK55" s="39" t="s">
        <v>377</v>
      </c>
      <c r="BL55" s="39"/>
      <c r="BM55" s="39"/>
      <c r="BN55" s="39"/>
      <c r="BO55" s="39"/>
      <c r="BP55" s="41">
        <f>BP196</f>
        <v>26313.97</v>
      </c>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row>
    <row r="56" spans="1:103" ht="27.75" customHeight="1">
      <c r="A56" s="40" t="s">
        <v>305</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39"/>
      <c r="AW56" s="39"/>
      <c r="AX56" s="39"/>
      <c r="AY56" s="39"/>
      <c r="AZ56" s="39" t="s">
        <v>54</v>
      </c>
      <c r="BA56" s="39"/>
      <c r="BB56" s="39"/>
      <c r="BC56" s="39"/>
      <c r="BD56" s="39"/>
      <c r="BE56" s="39"/>
      <c r="BF56" s="39" t="s">
        <v>306</v>
      </c>
      <c r="BG56" s="39"/>
      <c r="BH56" s="39"/>
      <c r="BI56" s="39"/>
      <c r="BJ56" s="39"/>
      <c r="BK56" s="39" t="s">
        <v>359</v>
      </c>
      <c r="BL56" s="39"/>
      <c r="BM56" s="39"/>
      <c r="BN56" s="39"/>
      <c r="BO56" s="39"/>
      <c r="BP56" s="53">
        <f>BP96+BP112+BP198</f>
        <v>401856</v>
      </c>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66"/>
      <c r="CR56" s="66"/>
      <c r="CS56" s="66"/>
      <c r="CT56" s="66"/>
      <c r="CU56" s="66"/>
      <c r="CV56" s="66"/>
      <c r="CW56" s="66"/>
      <c r="CX56" s="66"/>
      <c r="CY56" s="66"/>
    </row>
    <row r="57" spans="1:103" ht="27.75" customHeight="1">
      <c r="A57" s="40" t="s">
        <v>305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39"/>
      <c r="AW57" s="39"/>
      <c r="AX57" s="39"/>
      <c r="AY57" s="39"/>
      <c r="AZ57" s="39" t="s">
        <v>54</v>
      </c>
      <c r="BA57" s="39"/>
      <c r="BB57" s="39"/>
      <c r="BC57" s="39"/>
      <c r="BD57" s="39"/>
      <c r="BE57" s="39"/>
      <c r="BF57" s="39" t="s">
        <v>306</v>
      </c>
      <c r="BG57" s="39"/>
      <c r="BH57" s="39"/>
      <c r="BI57" s="39"/>
      <c r="BJ57" s="39"/>
      <c r="BK57" s="39" t="s">
        <v>361</v>
      </c>
      <c r="BL57" s="39"/>
      <c r="BM57" s="39"/>
      <c r="BN57" s="39"/>
      <c r="BO57" s="39"/>
      <c r="BP57" s="53">
        <f>BP184</f>
        <v>216840</v>
      </c>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row>
    <row r="58" spans="1:103" ht="13.5" customHeight="1">
      <c r="A58" s="40" t="s">
        <v>58</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39" t="s">
        <v>59</v>
      </c>
      <c r="AW58" s="39"/>
      <c r="AX58" s="39"/>
      <c r="AY58" s="39"/>
      <c r="AZ58" s="39" t="s">
        <v>60</v>
      </c>
      <c r="BA58" s="39"/>
      <c r="BB58" s="39"/>
      <c r="BC58" s="39"/>
      <c r="BD58" s="39"/>
      <c r="BE58" s="39"/>
      <c r="BF58" s="39"/>
      <c r="BG58" s="39"/>
      <c r="BH58" s="39"/>
      <c r="BI58" s="39"/>
      <c r="BJ58" s="39"/>
      <c r="BK58" s="39"/>
      <c r="BL58" s="39"/>
      <c r="BM58" s="39"/>
      <c r="BN58" s="39"/>
      <c r="BO58" s="39"/>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66"/>
      <c r="CR58" s="66"/>
      <c r="CS58" s="66"/>
      <c r="CT58" s="66"/>
      <c r="CU58" s="66"/>
      <c r="CV58" s="66"/>
      <c r="CW58" s="66"/>
      <c r="CX58" s="66"/>
      <c r="CY58" s="66"/>
    </row>
    <row r="59" spans="1:103" ht="14.25" customHeight="1">
      <c r="A59" s="40" t="s">
        <v>47</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39" t="s">
        <v>61</v>
      </c>
      <c r="AW59" s="39"/>
      <c r="AX59" s="39"/>
      <c r="AY59" s="39"/>
      <c r="AZ59" s="39" t="s">
        <v>60</v>
      </c>
      <c r="BA59" s="39"/>
      <c r="BB59" s="39"/>
      <c r="BC59" s="39"/>
      <c r="BD59" s="39"/>
      <c r="BE59" s="39"/>
      <c r="BF59" s="39"/>
      <c r="BG59" s="39"/>
      <c r="BH59" s="39"/>
      <c r="BI59" s="39"/>
      <c r="BJ59" s="39"/>
      <c r="BK59" s="39"/>
      <c r="BL59" s="39"/>
      <c r="BM59" s="39"/>
      <c r="BN59" s="39"/>
      <c r="BO59" s="39"/>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66"/>
      <c r="CR59" s="66"/>
      <c r="CS59" s="66"/>
      <c r="CT59" s="66"/>
      <c r="CU59" s="66"/>
      <c r="CV59" s="66"/>
      <c r="CW59" s="66"/>
      <c r="CX59" s="66"/>
      <c r="CY59" s="66"/>
    </row>
    <row r="60" spans="1:103" ht="12.7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39"/>
      <c r="AW60" s="39"/>
      <c r="AX60" s="39"/>
      <c r="AY60" s="39"/>
      <c r="AZ60" s="39"/>
      <c r="BA60" s="39"/>
      <c r="BB60" s="39"/>
      <c r="BC60" s="39"/>
      <c r="BD60" s="39"/>
      <c r="BE60" s="39"/>
      <c r="BF60" s="39"/>
      <c r="BG60" s="39"/>
      <c r="BH60" s="39"/>
      <c r="BI60" s="39"/>
      <c r="BJ60" s="39"/>
      <c r="BK60" s="39"/>
      <c r="BL60" s="39"/>
      <c r="BM60" s="39"/>
      <c r="BN60" s="39"/>
      <c r="BO60" s="39"/>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66"/>
      <c r="CR60" s="66"/>
      <c r="CS60" s="66"/>
      <c r="CT60" s="66"/>
      <c r="CU60" s="66"/>
      <c r="CV60" s="66"/>
      <c r="CW60" s="66"/>
      <c r="CX60" s="66"/>
      <c r="CY60" s="66"/>
    </row>
    <row r="61" spans="1:103" ht="13.5" customHeight="1">
      <c r="A61" s="68" t="s">
        <v>62</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2" t="s">
        <v>63</v>
      </c>
      <c r="AW61" s="62"/>
      <c r="AX61" s="62"/>
      <c r="AY61" s="62"/>
      <c r="AZ61" s="62" t="s">
        <v>64</v>
      </c>
      <c r="BA61" s="62"/>
      <c r="BB61" s="62"/>
      <c r="BC61" s="62"/>
      <c r="BD61" s="62"/>
      <c r="BE61" s="62"/>
      <c r="BF61" s="62" t="s">
        <v>303</v>
      </c>
      <c r="BG61" s="62"/>
      <c r="BH61" s="62"/>
      <c r="BI61" s="62"/>
      <c r="BJ61" s="62"/>
      <c r="BK61" s="62" t="s">
        <v>304</v>
      </c>
      <c r="BL61" s="62"/>
      <c r="BM61" s="62"/>
      <c r="BN61" s="62"/>
      <c r="BO61" s="62"/>
      <c r="BP61" s="64">
        <f>SUM(BP62:BX69)</f>
        <v>30677259.19</v>
      </c>
      <c r="BQ61" s="64"/>
      <c r="BR61" s="64"/>
      <c r="BS61" s="64"/>
      <c r="BT61" s="64"/>
      <c r="BU61" s="64"/>
      <c r="BV61" s="64"/>
      <c r="BW61" s="64"/>
      <c r="BX61" s="64"/>
      <c r="BY61" s="64">
        <f>SUM(BY62:CG65)</f>
        <v>3360000</v>
      </c>
      <c r="BZ61" s="64"/>
      <c r="CA61" s="64"/>
      <c r="CB61" s="64"/>
      <c r="CC61" s="64"/>
      <c r="CD61" s="64"/>
      <c r="CE61" s="64"/>
      <c r="CF61" s="64"/>
      <c r="CG61" s="64"/>
      <c r="CH61" s="64">
        <f>SUM(CH62:CP65)</f>
        <v>3360000</v>
      </c>
      <c r="CI61" s="64"/>
      <c r="CJ61" s="64"/>
      <c r="CK61" s="64"/>
      <c r="CL61" s="64"/>
      <c r="CM61" s="64"/>
      <c r="CN61" s="64"/>
      <c r="CO61" s="64"/>
      <c r="CP61" s="64"/>
      <c r="CQ61" s="66"/>
      <c r="CR61" s="66"/>
      <c r="CS61" s="66"/>
      <c r="CT61" s="66"/>
      <c r="CU61" s="66"/>
      <c r="CV61" s="66"/>
      <c r="CW61" s="66"/>
      <c r="CX61" s="66"/>
      <c r="CY61" s="66"/>
    </row>
    <row r="62" spans="1:103" ht="14.25" customHeight="1">
      <c r="A62" s="40" t="s">
        <v>47</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62" t="s">
        <v>354</v>
      </c>
      <c r="AW62" s="62"/>
      <c r="AX62" s="62"/>
      <c r="AY62" s="62"/>
      <c r="AZ62" s="39" t="s">
        <v>64</v>
      </c>
      <c r="BA62" s="39"/>
      <c r="BB62" s="39"/>
      <c r="BC62" s="39"/>
      <c r="BD62" s="39"/>
      <c r="BE62" s="39"/>
      <c r="BF62" s="39" t="s">
        <v>309</v>
      </c>
      <c r="BG62" s="39"/>
      <c r="BH62" s="39"/>
      <c r="BI62" s="39"/>
      <c r="BJ62" s="39"/>
      <c r="BK62" s="39" t="s">
        <v>316</v>
      </c>
      <c r="BL62" s="39"/>
      <c r="BM62" s="39"/>
      <c r="BN62" s="39"/>
      <c r="BO62" s="39"/>
      <c r="BP62" s="41">
        <f>BP130</f>
        <v>578000</v>
      </c>
      <c r="BQ62" s="41"/>
      <c r="BR62" s="41"/>
      <c r="BS62" s="41"/>
      <c r="BT62" s="41"/>
      <c r="BU62" s="41"/>
      <c r="BV62" s="41"/>
      <c r="BW62" s="41"/>
      <c r="BX62" s="41"/>
      <c r="BY62" s="41">
        <f>BY130</f>
        <v>578000</v>
      </c>
      <c r="BZ62" s="41"/>
      <c r="CA62" s="41"/>
      <c r="CB62" s="41"/>
      <c r="CC62" s="41"/>
      <c r="CD62" s="41"/>
      <c r="CE62" s="41"/>
      <c r="CF62" s="41"/>
      <c r="CG62" s="41"/>
      <c r="CH62" s="41">
        <f>CH130</f>
        <v>578000</v>
      </c>
      <c r="CI62" s="41"/>
      <c r="CJ62" s="41"/>
      <c r="CK62" s="41"/>
      <c r="CL62" s="41"/>
      <c r="CM62" s="41"/>
      <c r="CN62" s="41"/>
      <c r="CO62" s="41"/>
      <c r="CP62" s="41"/>
      <c r="CQ62" s="66"/>
      <c r="CR62" s="66"/>
      <c r="CS62" s="66"/>
      <c r="CT62" s="66"/>
      <c r="CU62" s="66"/>
      <c r="CV62" s="66"/>
      <c r="CW62" s="66"/>
      <c r="CX62" s="66"/>
      <c r="CY62" s="66"/>
    </row>
    <row r="63" spans="1:103" ht="12.75">
      <c r="A63" s="40" t="s">
        <v>69</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62"/>
      <c r="AW63" s="62"/>
      <c r="AX63" s="62"/>
      <c r="AY63" s="62"/>
      <c r="AZ63" s="39"/>
      <c r="BA63" s="39"/>
      <c r="BB63" s="39"/>
      <c r="BC63" s="39"/>
      <c r="BD63" s="39"/>
      <c r="BE63" s="39"/>
      <c r="BF63" s="39"/>
      <c r="BG63" s="39"/>
      <c r="BH63" s="39"/>
      <c r="BI63" s="39"/>
      <c r="BJ63" s="39"/>
      <c r="BK63" s="39"/>
      <c r="BL63" s="39"/>
      <c r="BM63" s="39"/>
      <c r="BN63" s="39"/>
      <c r="BO63" s="39"/>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66"/>
      <c r="CR63" s="66"/>
      <c r="CS63" s="66"/>
      <c r="CT63" s="66"/>
      <c r="CU63" s="66"/>
      <c r="CV63" s="66"/>
      <c r="CW63" s="66"/>
      <c r="CX63" s="66"/>
      <c r="CY63" s="66"/>
    </row>
    <row r="64" spans="1:103" ht="12.75">
      <c r="A64" s="40" t="s">
        <v>69</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39" t="s">
        <v>354</v>
      </c>
      <c r="AW64" s="39"/>
      <c r="AX64" s="39"/>
      <c r="AY64" s="39"/>
      <c r="AZ64" s="39" t="s">
        <v>64</v>
      </c>
      <c r="BA64" s="39"/>
      <c r="BB64" s="39"/>
      <c r="BC64" s="39"/>
      <c r="BD64" s="39"/>
      <c r="BE64" s="39"/>
      <c r="BF64" s="39" t="s">
        <v>317</v>
      </c>
      <c r="BG64" s="39"/>
      <c r="BH64" s="39"/>
      <c r="BI64" s="39"/>
      <c r="BJ64" s="39"/>
      <c r="BK64" s="39" t="s">
        <v>318</v>
      </c>
      <c r="BL64" s="39"/>
      <c r="BM64" s="39"/>
      <c r="BN64" s="39"/>
      <c r="BO64" s="39"/>
      <c r="BP64" s="61">
        <f>BP183</f>
        <v>2782000</v>
      </c>
      <c r="BQ64" s="61"/>
      <c r="BR64" s="61"/>
      <c r="BS64" s="61"/>
      <c r="BT64" s="61"/>
      <c r="BU64" s="61"/>
      <c r="BV64" s="61"/>
      <c r="BW64" s="61"/>
      <c r="BX64" s="61"/>
      <c r="BY64" s="61">
        <f>BY183</f>
        <v>2782000</v>
      </c>
      <c r="BZ64" s="61"/>
      <c r="CA64" s="61"/>
      <c r="CB64" s="61"/>
      <c r="CC64" s="61"/>
      <c r="CD64" s="61"/>
      <c r="CE64" s="61"/>
      <c r="CF64" s="61"/>
      <c r="CG64" s="61"/>
      <c r="CH64" s="61">
        <f>CH183</f>
        <v>2782000</v>
      </c>
      <c r="CI64" s="61"/>
      <c r="CJ64" s="61"/>
      <c r="CK64" s="61"/>
      <c r="CL64" s="61"/>
      <c r="CM64" s="61"/>
      <c r="CN64" s="61"/>
      <c r="CO64" s="61"/>
      <c r="CP64" s="61"/>
      <c r="CQ64" s="66"/>
      <c r="CR64" s="66"/>
      <c r="CS64" s="66"/>
      <c r="CT64" s="66"/>
      <c r="CU64" s="66"/>
      <c r="CV64" s="66"/>
      <c r="CW64" s="66"/>
      <c r="CX64" s="66"/>
      <c r="CY64" s="66"/>
    </row>
    <row r="65" spans="1:103" ht="12.75">
      <c r="A65" s="42" t="s">
        <v>69</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39" t="s">
        <v>354</v>
      </c>
      <c r="AW65" s="39"/>
      <c r="AX65" s="39"/>
      <c r="AY65" s="39"/>
      <c r="AZ65" s="39" t="s">
        <v>64</v>
      </c>
      <c r="BA65" s="39"/>
      <c r="BB65" s="39"/>
      <c r="BC65" s="39"/>
      <c r="BD65" s="39"/>
      <c r="BE65" s="39"/>
      <c r="BF65" s="39" t="s">
        <v>317</v>
      </c>
      <c r="BG65" s="39"/>
      <c r="BH65" s="39"/>
      <c r="BI65" s="39"/>
      <c r="BJ65" s="39"/>
      <c r="BK65" s="39" t="s">
        <v>358</v>
      </c>
      <c r="BL65" s="39"/>
      <c r="BM65" s="39"/>
      <c r="BN65" s="39"/>
      <c r="BO65" s="39"/>
      <c r="BP65" s="53">
        <f>BP97+BP113</f>
        <v>5210604</v>
      </c>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66"/>
      <c r="CR65" s="66"/>
      <c r="CS65" s="66"/>
      <c r="CT65" s="66"/>
      <c r="CU65" s="66"/>
      <c r="CV65" s="66"/>
      <c r="CW65" s="66"/>
      <c r="CX65" s="66"/>
      <c r="CY65" s="66"/>
    </row>
    <row r="66" spans="1:103" ht="12.75">
      <c r="A66" s="42" t="s">
        <v>69</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39" t="s">
        <v>354</v>
      </c>
      <c r="AW66" s="39"/>
      <c r="AX66" s="39"/>
      <c r="AY66" s="39"/>
      <c r="AZ66" s="39" t="s">
        <v>64</v>
      </c>
      <c r="BA66" s="39"/>
      <c r="BB66" s="39"/>
      <c r="BC66" s="39"/>
      <c r="BD66" s="39"/>
      <c r="BE66" s="39"/>
      <c r="BF66" s="39" t="s">
        <v>317</v>
      </c>
      <c r="BG66" s="39"/>
      <c r="BH66" s="39"/>
      <c r="BI66" s="39"/>
      <c r="BJ66" s="39"/>
      <c r="BK66" s="39" t="s">
        <v>360</v>
      </c>
      <c r="BL66" s="39"/>
      <c r="BM66" s="39"/>
      <c r="BN66" s="39"/>
      <c r="BO66" s="39"/>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row>
    <row r="67" spans="1:103" ht="12.75">
      <c r="A67" s="42" t="s">
        <v>69</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39" t="s">
        <v>354</v>
      </c>
      <c r="AW67" s="39"/>
      <c r="AX67" s="39"/>
      <c r="AY67" s="39"/>
      <c r="AZ67" s="39" t="s">
        <v>64</v>
      </c>
      <c r="BA67" s="39"/>
      <c r="BB67" s="39"/>
      <c r="BC67" s="39"/>
      <c r="BD67" s="39"/>
      <c r="BE67" s="39"/>
      <c r="BF67" s="39" t="s">
        <v>317</v>
      </c>
      <c r="BG67" s="39"/>
      <c r="BH67" s="39"/>
      <c r="BI67" s="39"/>
      <c r="BJ67" s="39"/>
      <c r="BK67" s="39" t="s">
        <v>364</v>
      </c>
      <c r="BL67" s="39"/>
      <c r="BM67" s="39"/>
      <c r="BN67" s="39"/>
      <c r="BO67" s="39"/>
      <c r="BP67" s="53">
        <f>20803955.19</f>
        <v>20803955.19</v>
      </c>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row>
    <row r="68" spans="1:103" ht="12.75">
      <c r="A68" s="42" t="s">
        <v>69</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39" t="s">
        <v>354</v>
      </c>
      <c r="AW68" s="39"/>
      <c r="AX68" s="39"/>
      <c r="AY68" s="39"/>
      <c r="AZ68" s="39" t="s">
        <v>64</v>
      </c>
      <c r="BA68" s="39"/>
      <c r="BB68" s="39"/>
      <c r="BC68" s="39"/>
      <c r="BD68" s="39"/>
      <c r="BE68" s="39"/>
      <c r="BF68" s="39" t="s">
        <v>362</v>
      </c>
      <c r="BG68" s="39"/>
      <c r="BH68" s="39"/>
      <c r="BI68" s="39"/>
      <c r="BJ68" s="39"/>
      <c r="BK68" s="39" t="s">
        <v>363</v>
      </c>
      <c r="BL68" s="39"/>
      <c r="BM68" s="39"/>
      <c r="BN68" s="39"/>
      <c r="BO68" s="39"/>
      <c r="BP68" s="53">
        <f>BP185</f>
        <v>1292700</v>
      </c>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row>
    <row r="69" spans="1:103" ht="12.75">
      <c r="A69" s="42" t="s">
        <v>69</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39" t="s">
        <v>354</v>
      </c>
      <c r="AW69" s="39"/>
      <c r="AX69" s="39"/>
      <c r="AY69" s="39"/>
      <c r="AZ69" s="39" t="s">
        <v>64</v>
      </c>
      <c r="BA69" s="39"/>
      <c r="BB69" s="39"/>
      <c r="BC69" s="39"/>
      <c r="BD69" s="39"/>
      <c r="BE69" s="39"/>
      <c r="BF69" s="39" t="s">
        <v>362</v>
      </c>
      <c r="BG69" s="39"/>
      <c r="BH69" s="39"/>
      <c r="BI69" s="39"/>
      <c r="BJ69" s="39"/>
      <c r="BK69" s="39" t="s">
        <v>368</v>
      </c>
      <c r="BL69" s="39"/>
      <c r="BM69" s="39"/>
      <c r="BN69" s="39"/>
      <c r="BO69" s="39"/>
      <c r="BP69" s="53">
        <f>BP139</f>
        <v>10000</v>
      </c>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row>
    <row r="70" spans="1:103" ht="13.5" customHeight="1">
      <c r="A70" s="68" t="s">
        <v>65</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2" t="s">
        <v>66</v>
      </c>
      <c r="AW70" s="62"/>
      <c r="AX70" s="62"/>
      <c r="AY70" s="62"/>
      <c r="AZ70" s="39"/>
      <c r="BA70" s="39"/>
      <c r="BB70" s="39"/>
      <c r="BC70" s="39"/>
      <c r="BD70" s="39"/>
      <c r="BE70" s="39"/>
      <c r="BF70" s="39"/>
      <c r="BG70" s="39"/>
      <c r="BH70" s="39"/>
      <c r="BI70" s="39"/>
      <c r="BJ70" s="39"/>
      <c r="BK70" s="39"/>
      <c r="BL70" s="39"/>
      <c r="BM70" s="39"/>
      <c r="BN70" s="39"/>
      <c r="BO70" s="39"/>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69"/>
      <c r="CR70" s="69"/>
      <c r="CS70" s="69"/>
      <c r="CT70" s="69"/>
      <c r="CU70" s="69"/>
      <c r="CV70" s="69"/>
      <c r="CW70" s="69"/>
      <c r="CX70" s="69"/>
      <c r="CY70" s="69"/>
    </row>
    <row r="71" spans="1:103" ht="14.25" customHeight="1">
      <c r="A71" s="68" t="s">
        <v>47</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2" t="s">
        <v>68</v>
      </c>
      <c r="AW71" s="62"/>
      <c r="AX71" s="62"/>
      <c r="AY71" s="62"/>
      <c r="AZ71" s="62" t="s">
        <v>67</v>
      </c>
      <c r="BA71" s="62"/>
      <c r="BB71" s="62"/>
      <c r="BC71" s="62"/>
      <c r="BD71" s="62"/>
      <c r="BE71" s="62"/>
      <c r="BF71" s="62" t="s">
        <v>303</v>
      </c>
      <c r="BG71" s="62"/>
      <c r="BH71" s="62"/>
      <c r="BI71" s="62"/>
      <c r="BJ71" s="62"/>
      <c r="BK71" s="62" t="s">
        <v>304</v>
      </c>
      <c r="BL71" s="62"/>
      <c r="BM71" s="62"/>
      <c r="BN71" s="62"/>
      <c r="BO71" s="62"/>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9"/>
      <c r="CR71" s="69"/>
      <c r="CS71" s="69"/>
      <c r="CT71" s="69"/>
      <c r="CU71" s="69"/>
      <c r="CV71" s="69"/>
      <c r="CW71" s="69"/>
      <c r="CX71" s="69"/>
      <c r="CY71" s="69"/>
    </row>
    <row r="72" spans="1:103" ht="14.25" customHeight="1">
      <c r="A72" s="68" t="s">
        <v>69</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2"/>
      <c r="AW72" s="62"/>
      <c r="AX72" s="62"/>
      <c r="AY72" s="62"/>
      <c r="AZ72" s="62"/>
      <c r="BA72" s="62"/>
      <c r="BB72" s="62"/>
      <c r="BC72" s="62"/>
      <c r="BD72" s="62"/>
      <c r="BE72" s="62"/>
      <c r="BF72" s="62"/>
      <c r="BG72" s="62"/>
      <c r="BH72" s="62"/>
      <c r="BI72" s="62"/>
      <c r="BJ72" s="62"/>
      <c r="BK72" s="62"/>
      <c r="BL72" s="62"/>
      <c r="BM72" s="62"/>
      <c r="BN72" s="62"/>
      <c r="BO72" s="62"/>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9"/>
      <c r="CR72" s="69"/>
      <c r="CS72" s="69"/>
      <c r="CT72" s="69"/>
      <c r="CU72" s="69"/>
      <c r="CV72" s="69"/>
      <c r="CW72" s="69"/>
      <c r="CX72" s="69"/>
      <c r="CY72" s="69"/>
    </row>
    <row r="73" spans="1:103" ht="14.25" customHeight="1">
      <c r="A73" s="40" t="s">
        <v>69</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39"/>
      <c r="AW73" s="39"/>
      <c r="AX73" s="39"/>
      <c r="AY73" s="39"/>
      <c r="AZ73" s="39"/>
      <c r="BA73" s="39"/>
      <c r="BB73" s="39"/>
      <c r="BC73" s="39"/>
      <c r="BD73" s="39"/>
      <c r="BE73" s="39"/>
      <c r="BF73" s="39"/>
      <c r="BG73" s="39"/>
      <c r="BH73" s="39"/>
      <c r="BI73" s="39"/>
      <c r="BJ73" s="39"/>
      <c r="BK73" s="39"/>
      <c r="BL73" s="39"/>
      <c r="BM73" s="39"/>
      <c r="BN73" s="39"/>
      <c r="BO73" s="39"/>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66"/>
      <c r="CR73" s="66"/>
      <c r="CS73" s="66"/>
      <c r="CT73" s="66"/>
      <c r="CU73" s="66"/>
      <c r="CV73" s="66"/>
      <c r="CW73" s="66"/>
      <c r="CX73" s="66"/>
      <c r="CY73" s="66"/>
    </row>
    <row r="74" spans="1:103" ht="13.5" customHeight="1">
      <c r="A74" s="40" t="s">
        <v>70</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39" t="s">
        <v>71</v>
      </c>
      <c r="AW74" s="39"/>
      <c r="AX74" s="39"/>
      <c r="AY74" s="39"/>
      <c r="AZ74" s="39" t="s">
        <v>67</v>
      </c>
      <c r="BA74" s="39"/>
      <c r="BB74" s="39"/>
      <c r="BC74" s="39"/>
      <c r="BD74" s="39"/>
      <c r="BE74" s="39"/>
      <c r="BF74" s="39"/>
      <c r="BG74" s="39"/>
      <c r="BH74" s="39"/>
      <c r="BI74" s="39"/>
      <c r="BJ74" s="39"/>
      <c r="BK74" s="39"/>
      <c r="BL74" s="39"/>
      <c r="BM74" s="39"/>
      <c r="BN74" s="39"/>
      <c r="BO74" s="39"/>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row>
    <row r="75" spans="1:103" ht="13.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39"/>
      <c r="AW75" s="39"/>
      <c r="AX75" s="39"/>
      <c r="AY75" s="39"/>
      <c r="AZ75" s="39"/>
      <c r="BA75" s="39"/>
      <c r="BB75" s="39"/>
      <c r="BC75" s="39"/>
      <c r="BD75" s="39"/>
      <c r="BE75" s="39"/>
      <c r="BF75" s="39"/>
      <c r="BG75" s="39"/>
      <c r="BH75" s="39"/>
      <c r="BI75" s="39"/>
      <c r="BJ75" s="39"/>
      <c r="BK75" s="39"/>
      <c r="BL75" s="39"/>
      <c r="BM75" s="39"/>
      <c r="BN75" s="39"/>
      <c r="BO75" s="39"/>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row>
    <row r="76" spans="1:103" ht="13.5" customHeight="1">
      <c r="A76" s="40" t="s">
        <v>72</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39" t="s">
        <v>73</v>
      </c>
      <c r="AW76" s="39"/>
      <c r="AX76" s="39"/>
      <c r="AY76" s="39"/>
      <c r="AZ76" s="39"/>
      <c r="BA76" s="39"/>
      <c r="BB76" s="39"/>
      <c r="BC76" s="39"/>
      <c r="BD76" s="39"/>
      <c r="BE76" s="39"/>
      <c r="BF76" s="39"/>
      <c r="BG76" s="39"/>
      <c r="BH76" s="39"/>
      <c r="BI76" s="39"/>
      <c r="BJ76" s="39"/>
      <c r="BK76" s="39"/>
      <c r="BL76" s="39"/>
      <c r="BM76" s="39"/>
      <c r="BN76" s="39"/>
      <c r="BO76" s="39"/>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row>
    <row r="77" spans="1:103" ht="14.25" customHeight="1">
      <c r="A77" s="40" t="s">
        <v>47</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39"/>
      <c r="AW77" s="39"/>
      <c r="AX77" s="39"/>
      <c r="AY77" s="39"/>
      <c r="AZ77" s="39"/>
      <c r="BA77" s="39"/>
      <c r="BB77" s="39"/>
      <c r="BC77" s="39"/>
      <c r="BD77" s="39"/>
      <c r="BE77" s="39"/>
      <c r="BF77" s="39"/>
      <c r="BG77" s="39"/>
      <c r="BH77" s="39"/>
      <c r="BI77" s="39"/>
      <c r="BJ77" s="39"/>
      <c r="BK77" s="39"/>
      <c r="BL77" s="39"/>
      <c r="BM77" s="39"/>
      <c r="BN77" s="39"/>
      <c r="BO77" s="39"/>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row>
    <row r="78" spans="1:103" ht="12.7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39"/>
      <c r="AW78" s="39"/>
      <c r="AX78" s="39"/>
      <c r="AY78" s="39"/>
      <c r="AZ78" s="39"/>
      <c r="BA78" s="39"/>
      <c r="BB78" s="39"/>
      <c r="BC78" s="39"/>
      <c r="BD78" s="39"/>
      <c r="BE78" s="39"/>
      <c r="BF78" s="39"/>
      <c r="BG78" s="39"/>
      <c r="BH78" s="39"/>
      <c r="BI78" s="39"/>
      <c r="BJ78" s="39"/>
      <c r="BK78" s="39"/>
      <c r="BL78" s="39"/>
      <c r="BM78" s="39"/>
      <c r="BN78" s="39"/>
      <c r="BO78" s="39"/>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row>
    <row r="79" spans="1:103" ht="13.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39"/>
      <c r="AW79" s="39"/>
      <c r="AX79" s="39"/>
      <c r="AY79" s="39"/>
      <c r="AZ79" s="39"/>
      <c r="BA79" s="39"/>
      <c r="BB79" s="39"/>
      <c r="BC79" s="39"/>
      <c r="BD79" s="39"/>
      <c r="BE79" s="39"/>
      <c r="BF79" s="39"/>
      <c r="BG79" s="39"/>
      <c r="BH79" s="39"/>
      <c r="BI79" s="39"/>
      <c r="BJ79" s="39"/>
      <c r="BK79" s="39"/>
      <c r="BL79" s="39"/>
      <c r="BM79" s="39"/>
      <c r="BN79" s="39"/>
      <c r="BO79" s="39"/>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row>
    <row r="80" spans="1:103" ht="13.5" customHeight="1">
      <c r="A80" s="40" t="s">
        <v>74</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39" t="s">
        <v>75</v>
      </c>
      <c r="AW80" s="39"/>
      <c r="AX80" s="39"/>
      <c r="AY80" s="39"/>
      <c r="AZ80" s="39" t="s">
        <v>42</v>
      </c>
      <c r="BA80" s="39"/>
      <c r="BB80" s="39"/>
      <c r="BC80" s="39"/>
      <c r="BD80" s="39"/>
      <c r="BE80" s="39"/>
      <c r="BF80" s="39"/>
      <c r="BG80" s="39"/>
      <c r="BH80" s="39"/>
      <c r="BI80" s="39"/>
      <c r="BJ80" s="39"/>
      <c r="BK80" s="39"/>
      <c r="BL80" s="39"/>
      <c r="BM80" s="39"/>
      <c r="BN80" s="39"/>
      <c r="BO80" s="39"/>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row>
    <row r="81" spans="1:103" ht="14.25" customHeight="1">
      <c r="A81" s="40" t="s">
        <v>76</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39" t="s">
        <v>77</v>
      </c>
      <c r="AW81" s="39"/>
      <c r="AX81" s="39"/>
      <c r="AY81" s="39"/>
      <c r="AZ81" s="39" t="s">
        <v>78</v>
      </c>
      <c r="BA81" s="39"/>
      <c r="BB81" s="39"/>
      <c r="BC81" s="39"/>
      <c r="BD81" s="39"/>
      <c r="BE81" s="39"/>
      <c r="BF81" s="39"/>
      <c r="BG81" s="39"/>
      <c r="BH81" s="39"/>
      <c r="BI81" s="39"/>
      <c r="BJ81" s="39"/>
      <c r="BK81" s="39"/>
      <c r="BL81" s="39"/>
      <c r="BM81" s="39"/>
      <c r="BN81" s="39"/>
      <c r="BO81" s="39"/>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t="s">
        <v>42</v>
      </c>
      <c r="CR81" s="66"/>
      <c r="CS81" s="66"/>
      <c r="CT81" s="66"/>
      <c r="CU81" s="66"/>
      <c r="CV81" s="66"/>
      <c r="CW81" s="66"/>
      <c r="CX81" s="66"/>
      <c r="CY81" s="66"/>
    </row>
    <row r="82" spans="1:103" ht="14.25" customHeight="1">
      <c r="A82" s="40" t="s">
        <v>79</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39"/>
      <c r="AW82" s="39"/>
      <c r="AX82" s="39"/>
      <c r="AY82" s="39"/>
      <c r="AZ82" s="39"/>
      <c r="BA82" s="39"/>
      <c r="BB82" s="39"/>
      <c r="BC82" s="39"/>
      <c r="BD82" s="39"/>
      <c r="BE82" s="39"/>
      <c r="BF82" s="39"/>
      <c r="BG82" s="39"/>
      <c r="BH82" s="39"/>
      <c r="BI82" s="39"/>
      <c r="BJ82" s="39"/>
      <c r="BK82" s="39"/>
      <c r="BL82" s="39"/>
      <c r="BM82" s="39"/>
      <c r="BN82" s="39"/>
      <c r="BO82" s="39"/>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row>
    <row r="83" spans="1:103" ht="14.25" customHeight="1">
      <c r="A83" s="40" t="s">
        <v>80</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39"/>
      <c r="AW83" s="39"/>
      <c r="AX83" s="39"/>
      <c r="AY83" s="39"/>
      <c r="AZ83" s="39"/>
      <c r="BA83" s="39"/>
      <c r="BB83" s="39"/>
      <c r="BC83" s="39"/>
      <c r="BD83" s="39"/>
      <c r="BE83" s="39"/>
      <c r="BF83" s="39"/>
      <c r="BG83" s="39"/>
      <c r="BH83" s="39"/>
      <c r="BI83" s="39"/>
      <c r="BJ83" s="39"/>
      <c r="BK83" s="39"/>
      <c r="BL83" s="39"/>
      <c r="BM83" s="39"/>
      <c r="BN83" s="39"/>
      <c r="BO83" s="39"/>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row>
    <row r="84" spans="1:103" ht="13.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39"/>
      <c r="AW84" s="39"/>
      <c r="AX84" s="39"/>
      <c r="AY84" s="39"/>
      <c r="AZ84" s="39"/>
      <c r="BA84" s="39"/>
      <c r="BB84" s="39"/>
      <c r="BC84" s="39"/>
      <c r="BD84" s="39"/>
      <c r="BE84" s="39"/>
      <c r="BF84" s="39"/>
      <c r="BG84" s="39"/>
      <c r="BH84" s="39"/>
      <c r="BI84" s="39"/>
      <c r="BJ84" s="39"/>
      <c r="BK84" s="39"/>
      <c r="BL84" s="39"/>
      <c r="BM84" s="39"/>
      <c r="BN84" s="39"/>
      <c r="BO84" s="39"/>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row>
    <row r="85" spans="1:103" ht="13.5" customHeight="1">
      <c r="A85" s="68" t="s">
        <v>81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2" t="s">
        <v>82</v>
      </c>
      <c r="AW85" s="62"/>
      <c r="AX85" s="62"/>
      <c r="AY85" s="62"/>
      <c r="AZ85" s="62" t="s">
        <v>42</v>
      </c>
      <c r="BA85" s="62"/>
      <c r="BB85" s="62"/>
      <c r="BC85" s="62"/>
      <c r="BD85" s="62"/>
      <c r="BE85" s="62"/>
      <c r="BF85" s="62" t="s">
        <v>42</v>
      </c>
      <c r="BG85" s="62"/>
      <c r="BH85" s="62"/>
      <c r="BI85" s="62"/>
      <c r="BJ85" s="62"/>
      <c r="BK85" s="62" t="s">
        <v>42</v>
      </c>
      <c r="BL85" s="62"/>
      <c r="BM85" s="62"/>
      <c r="BN85" s="62"/>
      <c r="BO85" s="62"/>
      <c r="BP85" s="64">
        <f>BP88+BP98+BP103+BP124+BP142+BP160</f>
        <v>146298287.12</v>
      </c>
      <c r="BQ85" s="64"/>
      <c r="BR85" s="64"/>
      <c r="BS85" s="64"/>
      <c r="BT85" s="64"/>
      <c r="BU85" s="64"/>
      <c r="BV85" s="64"/>
      <c r="BW85" s="64"/>
      <c r="BX85" s="64"/>
      <c r="BY85" s="64">
        <f>BY88+BY98+BY103+BY124+BY142+BY160</f>
        <v>109097000</v>
      </c>
      <c r="BZ85" s="64"/>
      <c r="CA85" s="64"/>
      <c r="CB85" s="64"/>
      <c r="CC85" s="64"/>
      <c r="CD85" s="64"/>
      <c r="CE85" s="64"/>
      <c r="CF85" s="64"/>
      <c r="CG85" s="64"/>
      <c r="CH85" s="64">
        <f>CH88+CH98+CH103+CH124+CH142+CH160</f>
        <v>109097000</v>
      </c>
      <c r="CI85" s="64"/>
      <c r="CJ85" s="64"/>
      <c r="CK85" s="64"/>
      <c r="CL85" s="64"/>
      <c r="CM85" s="64"/>
      <c r="CN85" s="64"/>
      <c r="CO85" s="64"/>
      <c r="CP85" s="64"/>
      <c r="CQ85" s="69"/>
      <c r="CR85" s="69"/>
      <c r="CS85" s="69"/>
      <c r="CT85" s="69"/>
      <c r="CU85" s="69"/>
      <c r="CV85" s="69"/>
      <c r="CW85" s="69"/>
      <c r="CX85" s="69"/>
      <c r="CY85" s="69"/>
    </row>
    <row r="86" spans="1:103" ht="14.25" customHeight="1">
      <c r="A86" s="40" t="s">
        <v>47</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39" t="s">
        <v>83</v>
      </c>
      <c r="AW86" s="39"/>
      <c r="AX86" s="39"/>
      <c r="AY86" s="39"/>
      <c r="AZ86" s="39" t="s">
        <v>42</v>
      </c>
      <c r="BA86" s="39"/>
      <c r="BB86" s="39"/>
      <c r="BC86" s="39"/>
      <c r="BD86" s="39"/>
      <c r="BE86" s="39"/>
      <c r="BF86" s="39" t="s">
        <v>42</v>
      </c>
      <c r="BG86" s="39"/>
      <c r="BH86" s="39"/>
      <c r="BI86" s="39"/>
      <c r="BJ86" s="39"/>
      <c r="BK86" s="39" t="s">
        <v>42</v>
      </c>
      <c r="BL86" s="39"/>
      <c r="BM86" s="39"/>
      <c r="BN86" s="39"/>
      <c r="BO86" s="39"/>
      <c r="BP86" s="53">
        <f>BP88+BP98+BP104</f>
        <v>86070943.96000001</v>
      </c>
      <c r="BQ86" s="53"/>
      <c r="BR86" s="53"/>
      <c r="BS86" s="53"/>
      <c r="BT86" s="53"/>
      <c r="BU86" s="53"/>
      <c r="BV86" s="53"/>
      <c r="BW86" s="53"/>
      <c r="BX86" s="53"/>
      <c r="BY86" s="53">
        <f>BY88+BY98+BY104</f>
        <v>79056000</v>
      </c>
      <c r="BZ86" s="53"/>
      <c r="CA86" s="53"/>
      <c r="CB86" s="53"/>
      <c r="CC86" s="53"/>
      <c r="CD86" s="53"/>
      <c r="CE86" s="53"/>
      <c r="CF86" s="53"/>
      <c r="CG86" s="53"/>
      <c r="CH86" s="53">
        <f>CH88+CH98+CH104</f>
        <v>79056000</v>
      </c>
      <c r="CI86" s="53"/>
      <c r="CJ86" s="53"/>
      <c r="CK86" s="53"/>
      <c r="CL86" s="53"/>
      <c r="CM86" s="53"/>
      <c r="CN86" s="53"/>
      <c r="CO86" s="53"/>
      <c r="CP86" s="53"/>
      <c r="CQ86" s="66" t="s">
        <v>42</v>
      </c>
      <c r="CR86" s="66"/>
      <c r="CS86" s="66"/>
      <c r="CT86" s="66"/>
      <c r="CU86" s="66"/>
      <c r="CV86" s="66"/>
      <c r="CW86" s="66"/>
      <c r="CX86" s="66"/>
      <c r="CY86" s="66"/>
    </row>
    <row r="87" spans="1:103" ht="14.25" customHeight="1">
      <c r="A87" s="40" t="s">
        <v>84</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39"/>
      <c r="AW87" s="39"/>
      <c r="AX87" s="39"/>
      <c r="AY87" s="39"/>
      <c r="AZ87" s="39"/>
      <c r="BA87" s="39"/>
      <c r="BB87" s="39"/>
      <c r="BC87" s="39"/>
      <c r="BD87" s="39"/>
      <c r="BE87" s="39"/>
      <c r="BF87" s="39"/>
      <c r="BG87" s="39"/>
      <c r="BH87" s="39"/>
      <c r="BI87" s="39"/>
      <c r="BJ87" s="39"/>
      <c r="BK87" s="39"/>
      <c r="BL87" s="39"/>
      <c r="BM87" s="39"/>
      <c r="BN87" s="39"/>
      <c r="BO87" s="39"/>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66"/>
      <c r="CR87" s="66"/>
      <c r="CS87" s="66"/>
      <c r="CT87" s="66"/>
      <c r="CU87" s="66"/>
      <c r="CV87" s="66"/>
      <c r="CW87" s="66"/>
      <c r="CX87" s="66"/>
      <c r="CY87" s="66"/>
    </row>
    <row r="88" spans="1:103" ht="14.25" customHeight="1">
      <c r="A88" s="68" t="s">
        <v>47</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2" t="s">
        <v>85</v>
      </c>
      <c r="AW88" s="62"/>
      <c r="AX88" s="62"/>
      <c r="AY88" s="62"/>
      <c r="AZ88" s="62" t="s">
        <v>86</v>
      </c>
      <c r="BA88" s="62"/>
      <c r="BB88" s="62"/>
      <c r="BC88" s="62"/>
      <c r="BD88" s="62"/>
      <c r="BE88" s="62"/>
      <c r="BF88" s="62" t="s">
        <v>311</v>
      </c>
      <c r="BG88" s="62"/>
      <c r="BH88" s="62"/>
      <c r="BI88" s="62"/>
      <c r="BJ88" s="62"/>
      <c r="BK88" s="62" t="s">
        <v>304</v>
      </c>
      <c r="BL88" s="62"/>
      <c r="BM88" s="62"/>
      <c r="BN88" s="62"/>
      <c r="BO88" s="62"/>
      <c r="BP88" s="64">
        <f>SUM(BP90:BX97)</f>
        <v>66046397</v>
      </c>
      <c r="BQ88" s="64"/>
      <c r="BR88" s="64"/>
      <c r="BS88" s="64"/>
      <c r="BT88" s="64"/>
      <c r="BU88" s="64"/>
      <c r="BV88" s="64"/>
      <c r="BW88" s="64"/>
      <c r="BX88" s="64"/>
      <c r="BY88" s="64">
        <f>SUM(BY90:CG95)</f>
        <v>60659000</v>
      </c>
      <c r="BZ88" s="64"/>
      <c r="CA88" s="64"/>
      <c r="CB88" s="64"/>
      <c r="CC88" s="64"/>
      <c r="CD88" s="64"/>
      <c r="CE88" s="64"/>
      <c r="CF88" s="64"/>
      <c r="CG88" s="64"/>
      <c r="CH88" s="64">
        <f>SUM(CH90:CP95)</f>
        <v>60659000</v>
      </c>
      <c r="CI88" s="64"/>
      <c r="CJ88" s="64"/>
      <c r="CK88" s="64"/>
      <c r="CL88" s="64"/>
      <c r="CM88" s="64"/>
      <c r="CN88" s="64"/>
      <c r="CO88" s="64"/>
      <c r="CP88" s="64"/>
      <c r="CQ88" s="69" t="s">
        <v>42</v>
      </c>
      <c r="CR88" s="69"/>
      <c r="CS88" s="69"/>
      <c r="CT88" s="69"/>
      <c r="CU88" s="69"/>
      <c r="CV88" s="69"/>
      <c r="CW88" s="69"/>
      <c r="CX88" s="69"/>
      <c r="CY88" s="69"/>
    </row>
    <row r="89" spans="1:103" ht="14.25" customHeight="1">
      <c r="A89" s="68" t="s">
        <v>87</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2"/>
      <c r="AW89" s="62"/>
      <c r="AX89" s="62"/>
      <c r="AY89" s="62"/>
      <c r="AZ89" s="62"/>
      <c r="BA89" s="62"/>
      <c r="BB89" s="62"/>
      <c r="BC89" s="62"/>
      <c r="BD89" s="62"/>
      <c r="BE89" s="62"/>
      <c r="BF89" s="62"/>
      <c r="BG89" s="62"/>
      <c r="BH89" s="62"/>
      <c r="BI89" s="62"/>
      <c r="BJ89" s="62"/>
      <c r="BK89" s="62"/>
      <c r="BL89" s="62"/>
      <c r="BM89" s="62"/>
      <c r="BN89" s="62"/>
      <c r="BO89" s="62"/>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9"/>
      <c r="CR89" s="69"/>
      <c r="CS89" s="69"/>
      <c r="CT89" s="69"/>
      <c r="CU89" s="69"/>
      <c r="CV89" s="69"/>
      <c r="CW89" s="69"/>
      <c r="CX89" s="69"/>
      <c r="CY89" s="69"/>
    </row>
    <row r="90" spans="1:103" ht="14.25" customHeight="1">
      <c r="A90" s="40" t="s">
        <v>87</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39"/>
      <c r="AW90" s="39"/>
      <c r="AX90" s="39"/>
      <c r="AY90" s="39"/>
      <c r="AZ90" s="39" t="s">
        <v>86</v>
      </c>
      <c r="BA90" s="39"/>
      <c r="BB90" s="39"/>
      <c r="BC90" s="39"/>
      <c r="BD90" s="39"/>
      <c r="BE90" s="39"/>
      <c r="BF90" s="39" t="s">
        <v>298</v>
      </c>
      <c r="BG90" s="39"/>
      <c r="BH90" s="39"/>
      <c r="BI90" s="39"/>
      <c r="BJ90" s="39"/>
      <c r="BK90" s="39" t="s">
        <v>299</v>
      </c>
      <c r="BL90" s="39"/>
      <c r="BM90" s="39"/>
      <c r="BN90" s="39"/>
      <c r="BO90" s="39"/>
      <c r="BP90" s="41">
        <f>3995000+4474000+24000+45000-24000</f>
        <v>8514000</v>
      </c>
      <c r="BQ90" s="41"/>
      <c r="BR90" s="41"/>
      <c r="BS90" s="41"/>
      <c r="BT90" s="41"/>
      <c r="BU90" s="41"/>
      <c r="BV90" s="41"/>
      <c r="BW90" s="41"/>
      <c r="BX90" s="41"/>
      <c r="BY90" s="41">
        <f>3995000+4474000</f>
        <v>8469000</v>
      </c>
      <c r="BZ90" s="41"/>
      <c r="CA90" s="41"/>
      <c r="CB90" s="41"/>
      <c r="CC90" s="41"/>
      <c r="CD90" s="41"/>
      <c r="CE90" s="41"/>
      <c r="CF90" s="41"/>
      <c r="CG90" s="41"/>
      <c r="CH90" s="41">
        <f>3995000+4474000</f>
        <v>8469000</v>
      </c>
      <c r="CI90" s="41"/>
      <c r="CJ90" s="41"/>
      <c r="CK90" s="41"/>
      <c r="CL90" s="41"/>
      <c r="CM90" s="41"/>
      <c r="CN90" s="41"/>
      <c r="CO90" s="41"/>
      <c r="CP90" s="41"/>
      <c r="CQ90" s="66"/>
      <c r="CR90" s="66"/>
      <c r="CS90" s="66"/>
      <c r="CT90" s="66"/>
      <c r="CU90" s="66"/>
      <c r="CV90" s="66"/>
      <c r="CW90" s="66"/>
      <c r="CX90" s="66"/>
      <c r="CY90" s="66"/>
    </row>
    <row r="91" spans="1:103" ht="14.25" customHeight="1">
      <c r="A91" s="40" t="s">
        <v>87</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39"/>
      <c r="AW91" s="39"/>
      <c r="AX91" s="39"/>
      <c r="AY91" s="39"/>
      <c r="AZ91" s="39" t="s">
        <v>86</v>
      </c>
      <c r="BA91" s="39"/>
      <c r="BB91" s="39"/>
      <c r="BC91" s="39"/>
      <c r="BD91" s="39"/>
      <c r="BE91" s="39"/>
      <c r="BF91" s="39" t="s">
        <v>298</v>
      </c>
      <c r="BG91" s="39"/>
      <c r="BH91" s="39"/>
      <c r="BI91" s="39"/>
      <c r="BJ91" s="39"/>
      <c r="BK91" s="39" t="s">
        <v>375</v>
      </c>
      <c r="BL91" s="39"/>
      <c r="BM91" s="39"/>
      <c r="BN91" s="39"/>
      <c r="BO91" s="39"/>
      <c r="BP91" s="41">
        <f>359000</f>
        <v>359000</v>
      </c>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row>
    <row r="92" spans="1:103" ht="14.25" customHeight="1">
      <c r="A92" s="40" t="s">
        <v>87</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39"/>
      <c r="AW92" s="39"/>
      <c r="AX92" s="39"/>
      <c r="AY92" s="39"/>
      <c r="AZ92" s="39" t="s">
        <v>86</v>
      </c>
      <c r="BA92" s="39"/>
      <c r="BB92" s="39"/>
      <c r="BC92" s="39"/>
      <c r="BD92" s="39"/>
      <c r="BE92" s="39"/>
      <c r="BF92" s="39" t="s">
        <v>298</v>
      </c>
      <c r="BG92" s="39"/>
      <c r="BH92" s="39"/>
      <c r="BI92" s="39"/>
      <c r="BJ92" s="39"/>
      <c r="BK92" s="39" t="s">
        <v>300</v>
      </c>
      <c r="BL92" s="39"/>
      <c r="BM92" s="39"/>
      <c r="BN92" s="39"/>
      <c r="BO92" s="39"/>
      <c r="BP92" s="41">
        <f>5313000</f>
        <v>5313000</v>
      </c>
      <c r="BQ92" s="41"/>
      <c r="BR92" s="41"/>
      <c r="BS92" s="41"/>
      <c r="BT92" s="41"/>
      <c r="BU92" s="41"/>
      <c r="BV92" s="41"/>
      <c r="BW92" s="41"/>
      <c r="BX92" s="41"/>
      <c r="BY92" s="41">
        <f>5313000</f>
        <v>5313000</v>
      </c>
      <c r="BZ92" s="41"/>
      <c r="CA92" s="41"/>
      <c r="CB92" s="41"/>
      <c r="CC92" s="41"/>
      <c r="CD92" s="41"/>
      <c r="CE92" s="41"/>
      <c r="CF92" s="41"/>
      <c r="CG92" s="41"/>
      <c r="CH92" s="41">
        <f>5313000</f>
        <v>5313000</v>
      </c>
      <c r="CI92" s="41"/>
      <c r="CJ92" s="41"/>
      <c r="CK92" s="41"/>
      <c r="CL92" s="41"/>
      <c r="CM92" s="41"/>
      <c r="CN92" s="41"/>
      <c r="CO92" s="41"/>
      <c r="CP92" s="41"/>
      <c r="CQ92" s="66"/>
      <c r="CR92" s="66"/>
      <c r="CS92" s="66"/>
      <c r="CT92" s="66"/>
      <c r="CU92" s="66"/>
      <c r="CV92" s="66"/>
      <c r="CW92" s="66"/>
      <c r="CX92" s="66"/>
      <c r="CY92" s="66"/>
    </row>
    <row r="93" spans="1:103" ht="14.25" customHeight="1">
      <c r="A93" s="40" t="s">
        <v>87</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39"/>
      <c r="AW93" s="39"/>
      <c r="AX93" s="39"/>
      <c r="AY93" s="39"/>
      <c r="AZ93" s="39" t="s">
        <v>86</v>
      </c>
      <c r="BA93" s="39"/>
      <c r="BB93" s="39"/>
      <c r="BC93" s="39"/>
      <c r="BD93" s="39"/>
      <c r="BE93" s="39"/>
      <c r="BF93" s="39" t="s">
        <v>298</v>
      </c>
      <c r="BG93" s="39"/>
      <c r="BH93" s="39"/>
      <c r="BI93" s="39"/>
      <c r="BJ93" s="39"/>
      <c r="BK93" s="39" t="s">
        <v>376</v>
      </c>
      <c r="BL93" s="39"/>
      <c r="BM93" s="39"/>
      <c r="BN93" s="39"/>
      <c r="BO93" s="39"/>
      <c r="BP93" s="41">
        <f>357000</f>
        <v>357000</v>
      </c>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row>
    <row r="94" spans="1:103" ht="14.25" customHeight="1">
      <c r="A94" s="40" t="s">
        <v>87</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39"/>
      <c r="AW94" s="39"/>
      <c r="AX94" s="39"/>
      <c r="AY94" s="39"/>
      <c r="AZ94" s="39" t="s">
        <v>86</v>
      </c>
      <c r="BA94" s="39"/>
      <c r="BB94" s="39"/>
      <c r="BC94" s="39"/>
      <c r="BD94" s="39"/>
      <c r="BE94" s="39"/>
      <c r="BF94" s="39" t="s">
        <v>298</v>
      </c>
      <c r="BG94" s="39"/>
      <c r="BH94" s="39"/>
      <c r="BI94" s="39"/>
      <c r="BJ94" s="39"/>
      <c r="BK94" s="39" t="s">
        <v>301</v>
      </c>
      <c r="BL94" s="39"/>
      <c r="BM94" s="39"/>
      <c r="BN94" s="39"/>
      <c r="BO94" s="39"/>
      <c r="BP94" s="61">
        <f>4297000+3820000+169000+56000-44000</f>
        <v>8298000</v>
      </c>
      <c r="BQ94" s="61"/>
      <c r="BR94" s="61"/>
      <c r="BS94" s="61"/>
      <c r="BT94" s="61"/>
      <c r="BU94" s="61"/>
      <c r="BV94" s="61"/>
      <c r="BW94" s="61"/>
      <c r="BX94" s="61"/>
      <c r="BY94" s="61">
        <f>4297000+3820000+169000</f>
        <v>8286000</v>
      </c>
      <c r="BZ94" s="61"/>
      <c r="CA94" s="61"/>
      <c r="CB94" s="61"/>
      <c r="CC94" s="61"/>
      <c r="CD94" s="61"/>
      <c r="CE94" s="61"/>
      <c r="CF94" s="61"/>
      <c r="CG94" s="61"/>
      <c r="CH94" s="61">
        <f>4297000+3820000+169000</f>
        <v>8286000</v>
      </c>
      <c r="CI94" s="61"/>
      <c r="CJ94" s="61"/>
      <c r="CK94" s="61"/>
      <c r="CL94" s="61"/>
      <c r="CM94" s="61"/>
      <c r="CN94" s="61"/>
      <c r="CO94" s="61"/>
      <c r="CP94" s="61"/>
      <c r="CQ94" s="66"/>
      <c r="CR94" s="66"/>
      <c r="CS94" s="66"/>
      <c r="CT94" s="66"/>
      <c r="CU94" s="66"/>
      <c r="CV94" s="66"/>
      <c r="CW94" s="66"/>
      <c r="CX94" s="66"/>
      <c r="CY94" s="66"/>
    </row>
    <row r="95" spans="1:103" ht="14.25" customHeight="1">
      <c r="A95" s="40" t="s">
        <v>87</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39"/>
      <c r="AW95" s="39"/>
      <c r="AX95" s="39"/>
      <c r="AY95" s="39"/>
      <c r="AZ95" s="39" t="s">
        <v>86</v>
      </c>
      <c r="BA95" s="39"/>
      <c r="BB95" s="39"/>
      <c r="BC95" s="39"/>
      <c r="BD95" s="39"/>
      <c r="BE95" s="39"/>
      <c r="BF95" s="39" t="s">
        <v>298</v>
      </c>
      <c r="BG95" s="39"/>
      <c r="BH95" s="39"/>
      <c r="BI95" s="39"/>
      <c r="BJ95" s="39"/>
      <c r="BK95" s="39" t="s">
        <v>302</v>
      </c>
      <c r="BL95" s="39"/>
      <c r="BM95" s="39"/>
      <c r="BN95" s="39"/>
      <c r="BO95" s="39"/>
      <c r="BP95" s="61">
        <f>38591000+12000+141975+117060-12000+108754</f>
        <v>38958789</v>
      </c>
      <c r="BQ95" s="61"/>
      <c r="BR95" s="61"/>
      <c r="BS95" s="61"/>
      <c r="BT95" s="61"/>
      <c r="BU95" s="61"/>
      <c r="BV95" s="61"/>
      <c r="BW95" s="61"/>
      <c r="BX95" s="61"/>
      <c r="BY95" s="61">
        <f>38591000</f>
        <v>38591000</v>
      </c>
      <c r="BZ95" s="61"/>
      <c r="CA95" s="61"/>
      <c r="CB95" s="61"/>
      <c r="CC95" s="61"/>
      <c r="CD95" s="61"/>
      <c r="CE95" s="61"/>
      <c r="CF95" s="61"/>
      <c r="CG95" s="61"/>
      <c r="CH95" s="61">
        <f>38591000</f>
        <v>38591000</v>
      </c>
      <c r="CI95" s="61"/>
      <c r="CJ95" s="61"/>
      <c r="CK95" s="61"/>
      <c r="CL95" s="61"/>
      <c r="CM95" s="61"/>
      <c r="CN95" s="61"/>
      <c r="CO95" s="61"/>
      <c r="CP95" s="61"/>
      <c r="CQ95" s="66"/>
      <c r="CR95" s="66"/>
      <c r="CS95" s="66"/>
      <c r="CT95" s="66"/>
      <c r="CU95" s="66"/>
      <c r="CV95" s="66"/>
      <c r="CW95" s="66"/>
      <c r="CX95" s="66"/>
      <c r="CY95" s="66"/>
    </row>
    <row r="96" spans="1:103" ht="14.25" customHeight="1">
      <c r="A96" s="40" t="s">
        <v>87</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39"/>
      <c r="AW96" s="39"/>
      <c r="AX96" s="39"/>
      <c r="AY96" s="39"/>
      <c r="AZ96" s="39" t="s">
        <v>86</v>
      </c>
      <c r="BA96" s="39"/>
      <c r="BB96" s="39"/>
      <c r="BC96" s="39"/>
      <c r="BD96" s="39"/>
      <c r="BE96" s="39"/>
      <c r="BF96" s="39" t="s">
        <v>306</v>
      </c>
      <c r="BG96" s="39"/>
      <c r="BH96" s="39"/>
      <c r="BI96" s="39"/>
      <c r="BJ96" s="39"/>
      <c r="BK96" s="39" t="s">
        <v>359</v>
      </c>
      <c r="BL96" s="39"/>
      <c r="BM96" s="39"/>
      <c r="BN96" s="39"/>
      <c r="BO96" s="39"/>
      <c r="BP96" s="61">
        <f>163072+81536</f>
        <v>244608</v>
      </c>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row>
    <row r="97" spans="1:103" ht="14.25" customHeight="1">
      <c r="A97" s="112" t="s">
        <v>87</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4"/>
      <c r="AV97" s="54"/>
      <c r="AW97" s="55"/>
      <c r="AX97" s="55"/>
      <c r="AY97" s="56"/>
      <c r="AZ97" s="54" t="s">
        <v>86</v>
      </c>
      <c r="BA97" s="55"/>
      <c r="BB97" s="55"/>
      <c r="BC97" s="55"/>
      <c r="BD97" s="55"/>
      <c r="BE97" s="56"/>
      <c r="BF97" s="54" t="s">
        <v>317</v>
      </c>
      <c r="BG97" s="55"/>
      <c r="BH97" s="55"/>
      <c r="BI97" s="55"/>
      <c r="BJ97" s="56"/>
      <c r="BK97" s="54" t="s">
        <v>358</v>
      </c>
      <c r="BL97" s="55"/>
      <c r="BM97" s="55"/>
      <c r="BN97" s="55"/>
      <c r="BO97" s="56"/>
      <c r="BP97" s="70">
        <f>4002000</f>
        <v>4002000</v>
      </c>
      <c r="BQ97" s="71"/>
      <c r="BR97" s="71"/>
      <c r="BS97" s="71"/>
      <c r="BT97" s="71"/>
      <c r="BU97" s="71"/>
      <c r="BV97" s="71"/>
      <c r="BW97" s="71"/>
      <c r="BX97" s="72"/>
      <c r="BY97" s="70"/>
      <c r="BZ97" s="71"/>
      <c r="CA97" s="71"/>
      <c r="CB97" s="71"/>
      <c r="CC97" s="71"/>
      <c r="CD97" s="71"/>
      <c r="CE97" s="71"/>
      <c r="CF97" s="71"/>
      <c r="CG97" s="72"/>
      <c r="CH97" s="70"/>
      <c r="CI97" s="71"/>
      <c r="CJ97" s="71"/>
      <c r="CK97" s="71"/>
      <c r="CL97" s="71"/>
      <c r="CM97" s="71"/>
      <c r="CN97" s="71"/>
      <c r="CO97" s="71"/>
      <c r="CP97" s="72"/>
      <c r="CQ97" s="46"/>
      <c r="CR97" s="47"/>
      <c r="CS97" s="47"/>
      <c r="CT97" s="47"/>
      <c r="CU97" s="47"/>
      <c r="CV97" s="47"/>
      <c r="CW97" s="47"/>
      <c r="CX97" s="47"/>
      <c r="CY97" s="48"/>
    </row>
    <row r="98" spans="1:103" ht="13.5" customHeight="1">
      <c r="A98" s="68" t="s">
        <v>88</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2" t="s">
        <v>89</v>
      </c>
      <c r="AW98" s="62"/>
      <c r="AX98" s="62"/>
      <c r="AY98" s="62"/>
      <c r="AZ98" s="62" t="s">
        <v>90</v>
      </c>
      <c r="BA98" s="62"/>
      <c r="BB98" s="62"/>
      <c r="BC98" s="62"/>
      <c r="BD98" s="62"/>
      <c r="BE98" s="62"/>
      <c r="BF98" s="62" t="s">
        <v>311</v>
      </c>
      <c r="BG98" s="62"/>
      <c r="BH98" s="62"/>
      <c r="BI98" s="62"/>
      <c r="BJ98" s="62"/>
      <c r="BK98" s="62" t="s">
        <v>304</v>
      </c>
      <c r="BL98" s="62"/>
      <c r="BM98" s="62"/>
      <c r="BN98" s="62"/>
      <c r="BO98" s="62"/>
      <c r="BP98" s="64">
        <f>SUM(BP99:BX100)</f>
        <v>82000</v>
      </c>
      <c r="BQ98" s="64"/>
      <c r="BR98" s="64"/>
      <c r="BS98" s="64"/>
      <c r="BT98" s="64"/>
      <c r="BU98" s="64"/>
      <c r="BV98" s="64"/>
      <c r="BW98" s="64"/>
      <c r="BX98" s="64"/>
      <c r="BY98" s="64">
        <f>SUM(BY99:CG100)</f>
        <v>82000</v>
      </c>
      <c r="BZ98" s="64"/>
      <c r="CA98" s="64"/>
      <c r="CB98" s="64"/>
      <c r="CC98" s="64"/>
      <c r="CD98" s="64"/>
      <c r="CE98" s="64"/>
      <c r="CF98" s="64"/>
      <c r="CG98" s="64"/>
      <c r="CH98" s="64">
        <f>SUM(CH99:CP100)</f>
        <v>82000</v>
      </c>
      <c r="CI98" s="64"/>
      <c r="CJ98" s="64"/>
      <c r="CK98" s="64"/>
      <c r="CL98" s="64"/>
      <c r="CM98" s="64"/>
      <c r="CN98" s="64"/>
      <c r="CO98" s="64"/>
      <c r="CP98" s="64"/>
      <c r="CQ98" s="69" t="s">
        <v>42</v>
      </c>
      <c r="CR98" s="69"/>
      <c r="CS98" s="69"/>
      <c r="CT98" s="69"/>
      <c r="CU98" s="69"/>
      <c r="CV98" s="69"/>
      <c r="CW98" s="69"/>
      <c r="CX98" s="69"/>
      <c r="CY98" s="69"/>
    </row>
    <row r="99" spans="1:103" ht="13.5" customHeight="1">
      <c r="A99" s="40" t="s">
        <v>88</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39"/>
      <c r="AW99" s="39"/>
      <c r="AX99" s="39"/>
      <c r="AY99" s="39"/>
      <c r="AZ99" s="39" t="s">
        <v>90</v>
      </c>
      <c r="BA99" s="39"/>
      <c r="BB99" s="39"/>
      <c r="BC99" s="39"/>
      <c r="BD99" s="39"/>
      <c r="BE99" s="39"/>
      <c r="BF99" s="39" t="s">
        <v>298</v>
      </c>
      <c r="BG99" s="39"/>
      <c r="BH99" s="39"/>
      <c r="BI99" s="39"/>
      <c r="BJ99" s="39"/>
      <c r="BK99" s="39" t="s">
        <v>299</v>
      </c>
      <c r="BL99" s="39"/>
      <c r="BM99" s="39"/>
      <c r="BN99" s="39"/>
      <c r="BO99" s="39"/>
      <c r="BP99" s="37">
        <f>21000</f>
        <v>21000</v>
      </c>
      <c r="BQ99" s="37"/>
      <c r="BR99" s="37"/>
      <c r="BS99" s="37"/>
      <c r="BT99" s="37"/>
      <c r="BU99" s="37"/>
      <c r="BV99" s="37"/>
      <c r="BW99" s="37"/>
      <c r="BX99" s="37"/>
      <c r="BY99" s="37">
        <f>21000</f>
        <v>21000</v>
      </c>
      <c r="BZ99" s="37"/>
      <c r="CA99" s="37"/>
      <c r="CB99" s="37"/>
      <c r="CC99" s="37"/>
      <c r="CD99" s="37"/>
      <c r="CE99" s="37"/>
      <c r="CF99" s="37"/>
      <c r="CG99" s="37"/>
      <c r="CH99" s="37">
        <f>21000</f>
        <v>21000</v>
      </c>
      <c r="CI99" s="37"/>
      <c r="CJ99" s="37"/>
      <c r="CK99" s="37"/>
      <c r="CL99" s="37"/>
      <c r="CM99" s="37"/>
      <c r="CN99" s="37"/>
      <c r="CO99" s="37"/>
      <c r="CP99" s="37"/>
      <c r="CQ99" s="66"/>
      <c r="CR99" s="66"/>
      <c r="CS99" s="66"/>
      <c r="CT99" s="66"/>
      <c r="CU99" s="66"/>
      <c r="CV99" s="66"/>
      <c r="CW99" s="66"/>
      <c r="CX99" s="66"/>
      <c r="CY99" s="66"/>
    </row>
    <row r="100" spans="1:103" ht="13.5" customHeight="1">
      <c r="A100" s="40" t="s">
        <v>88</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39"/>
      <c r="AW100" s="39"/>
      <c r="AX100" s="39"/>
      <c r="AY100" s="39"/>
      <c r="AZ100" s="39" t="s">
        <v>90</v>
      </c>
      <c r="BA100" s="39"/>
      <c r="BB100" s="39"/>
      <c r="BC100" s="39"/>
      <c r="BD100" s="39"/>
      <c r="BE100" s="39"/>
      <c r="BF100" s="39" t="s">
        <v>298</v>
      </c>
      <c r="BG100" s="39"/>
      <c r="BH100" s="39"/>
      <c r="BI100" s="39"/>
      <c r="BJ100" s="39"/>
      <c r="BK100" s="39" t="s">
        <v>302</v>
      </c>
      <c r="BL100" s="39"/>
      <c r="BM100" s="39"/>
      <c r="BN100" s="39"/>
      <c r="BO100" s="39"/>
      <c r="BP100" s="63">
        <f>61000</f>
        <v>61000</v>
      </c>
      <c r="BQ100" s="63"/>
      <c r="BR100" s="63"/>
      <c r="BS100" s="63"/>
      <c r="BT100" s="63"/>
      <c r="BU100" s="63"/>
      <c r="BV100" s="63"/>
      <c r="BW100" s="63"/>
      <c r="BX100" s="63"/>
      <c r="BY100" s="63">
        <f>61000</f>
        <v>61000</v>
      </c>
      <c r="BZ100" s="63"/>
      <c r="CA100" s="63"/>
      <c r="CB100" s="63"/>
      <c r="CC100" s="63"/>
      <c r="CD100" s="63"/>
      <c r="CE100" s="63"/>
      <c r="CF100" s="63"/>
      <c r="CG100" s="63"/>
      <c r="CH100" s="63">
        <f>61000</f>
        <v>61000</v>
      </c>
      <c r="CI100" s="63"/>
      <c r="CJ100" s="63"/>
      <c r="CK100" s="63"/>
      <c r="CL100" s="63"/>
      <c r="CM100" s="63"/>
      <c r="CN100" s="63"/>
      <c r="CO100" s="63"/>
      <c r="CP100" s="63"/>
      <c r="CQ100" s="66"/>
      <c r="CR100" s="66"/>
      <c r="CS100" s="66"/>
      <c r="CT100" s="66"/>
      <c r="CU100" s="66"/>
      <c r="CV100" s="66"/>
      <c r="CW100" s="66"/>
      <c r="CX100" s="66"/>
      <c r="CY100" s="66"/>
    </row>
    <row r="101" spans="1:103" ht="14.25" customHeight="1">
      <c r="A101" s="40" t="s">
        <v>91</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39" t="s">
        <v>92</v>
      </c>
      <c r="AW101" s="39"/>
      <c r="AX101" s="39"/>
      <c r="AY101" s="39"/>
      <c r="AZ101" s="39" t="s">
        <v>93</v>
      </c>
      <c r="BA101" s="39"/>
      <c r="BB101" s="39"/>
      <c r="BC101" s="39"/>
      <c r="BD101" s="39"/>
      <c r="BE101" s="39"/>
      <c r="BF101" s="39"/>
      <c r="BG101" s="39"/>
      <c r="BH101" s="39"/>
      <c r="BI101" s="39"/>
      <c r="BJ101" s="39"/>
      <c r="BK101" s="39"/>
      <c r="BL101" s="39"/>
      <c r="BM101" s="39"/>
      <c r="BN101" s="39"/>
      <c r="BO101" s="39"/>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6" t="s">
        <v>42</v>
      </c>
      <c r="CR101" s="66"/>
      <c r="CS101" s="66"/>
      <c r="CT101" s="66"/>
      <c r="CU101" s="66"/>
      <c r="CV101" s="66"/>
      <c r="CW101" s="66"/>
      <c r="CX101" s="66"/>
      <c r="CY101" s="66"/>
    </row>
    <row r="102" spans="1:103" ht="14.25" customHeight="1">
      <c r="A102" s="40" t="s">
        <v>94</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39"/>
      <c r="AW102" s="39"/>
      <c r="AX102" s="39"/>
      <c r="AY102" s="39"/>
      <c r="AZ102" s="39"/>
      <c r="BA102" s="39"/>
      <c r="BB102" s="39"/>
      <c r="BC102" s="39"/>
      <c r="BD102" s="39"/>
      <c r="BE102" s="39"/>
      <c r="BF102" s="39"/>
      <c r="BG102" s="39"/>
      <c r="BH102" s="39"/>
      <c r="BI102" s="39"/>
      <c r="BJ102" s="39"/>
      <c r="BK102" s="39"/>
      <c r="BL102" s="39"/>
      <c r="BM102" s="39"/>
      <c r="BN102" s="39"/>
      <c r="BO102" s="39"/>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6"/>
      <c r="CR102" s="66"/>
      <c r="CS102" s="66"/>
      <c r="CT102" s="66"/>
      <c r="CU102" s="66"/>
      <c r="CV102" s="66"/>
      <c r="CW102" s="66"/>
      <c r="CX102" s="66"/>
      <c r="CY102" s="66"/>
    </row>
    <row r="103" spans="1:103" ht="25.5" customHeight="1">
      <c r="A103" s="68" t="s">
        <v>310</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2" t="s">
        <v>95</v>
      </c>
      <c r="AW103" s="62"/>
      <c r="AX103" s="62"/>
      <c r="AY103" s="62"/>
      <c r="AZ103" s="62" t="s">
        <v>96</v>
      </c>
      <c r="BA103" s="62"/>
      <c r="BB103" s="62"/>
      <c r="BC103" s="62"/>
      <c r="BD103" s="62"/>
      <c r="BE103" s="62"/>
      <c r="BF103" s="62" t="s">
        <v>311</v>
      </c>
      <c r="BG103" s="62"/>
      <c r="BH103" s="62"/>
      <c r="BI103" s="62"/>
      <c r="BJ103" s="62"/>
      <c r="BK103" s="62" t="s">
        <v>304</v>
      </c>
      <c r="BL103" s="62"/>
      <c r="BM103" s="62"/>
      <c r="BN103" s="62"/>
      <c r="BO103" s="62"/>
      <c r="BP103" s="64">
        <f>BP104</f>
        <v>19942546.96</v>
      </c>
      <c r="BQ103" s="64"/>
      <c r="BR103" s="64"/>
      <c r="BS103" s="64"/>
      <c r="BT103" s="64"/>
      <c r="BU103" s="64"/>
      <c r="BV103" s="64"/>
      <c r="BW103" s="64"/>
      <c r="BX103" s="64"/>
      <c r="BY103" s="64">
        <f>BY104</f>
        <v>18315000</v>
      </c>
      <c r="BZ103" s="64"/>
      <c r="CA103" s="64"/>
      <c r="CB103" s="64"/>
      <c r="CC103" s="64"/>
      <c r="CD103" s="64"/>
      <c r="CE103" s="64"/>
      <c r="CF103" s="64"/>
      <c r="CG103" s="64"/>
      <c r="CH103" s="64">
        <f>CH104</f>
        <v>18315000</v>
      </c>
      <c r="CI103" s="64"/>
      <c r="CJ103" s="64"/>
      <c r="CK103" s="64"/>
      <c r="CL103" s="64"/>
      <c r="CM103" s="64"/>
      <c r="CN103" s="64"/>
      <c r="CO103" s="64"/>
      <c r="CP103" s="64"/>
      <c r="CQ103" s="69" t="s">
        <v>42</v>
      </c>
      <c r="CR103" s="69"/>
      <c r="CS103" s="69"/>
      <c r="CT103" s="69"/>
      <c r="CU103" s="69"/>
      <c r="CV103" s="69"/>
      <c r="CW103" s="69"/>
      <c r="CX103" s="69"/>
      <c r="CY103" s="69"/>
    </row>
    <row r="104" spans="1:103" ht="14.25" customHeight="1">
      <c r="A104" s="68" t="s">
        <v>47</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2" t="s">
        <v>97</v>
      </c>
      <c r="AW104" s="62"/>
      <c r="AX104" s="62"/>
      <c r="AY104" s="62"/>
      <c r="AZ104" s="62" t="s">
        <v>96</v>
      </c>
      <c r="BA104" s="62"/>
      <c r="BB104" s="62"/>
      <c r="BC104" s="62"/>
      <c r="BD104" s="62"/>
      <c r="BE104" s="62"/>
      <c r="BF104" s="62" t="s">
        <v>311</v>
      </c>
      <c r="BG104" s="62"/>
      <c r="BH104" s="62"/>
      <c r="BI104" s="62"/>
      <c r="BJ104" s="62"/>
      <c r="BK104" s="62" t="s">
        <v>304</v>
      </c>
      <c r="BL104" s="62"/>
      <c r="BM104" s="62"/>
      <c r="BN104" s="62"/>
      <c r="BO104" s="62"/>
      <c r="BP104" s="64">
        <f>SUM(BP106:BX113)</f>
        <v>19942546.96</v>
      </c>
      <c r="BQ104" s="64"/>
      <c r="BR104" s="64"/>
      <c r="BS104" s="64"/>
      <c r="BT104" s="64"/>
      <c r="BU104" s="64"/>
      <c r="BV104" s="64"/>
      <c r="BW104" s="64"/>
      <c r="BX104" s="64"/>
      <c r="BY104" s="64">
        <f>SUM(BY106:CG111)</f>
        <v>18315000</v>
      </c>
      <c r="BZ104" s="64"/>
      <c r="CA104" s="64"/>
      <c r="CB104" s="64"/>
      <c r="CC104" s="64"/>
      <c r="CD104" s="64"/>
      <c r="CE104" s="64"/>
      <c r="CF104" s="64"/>
      <c r="CG104" s="64"/>
      <c r="CH104" s="64">
        <f>SUM(CH106:CP111)</f>
        <v>18315000</v>
      </c>
      <c r="CI104" s="64"/>
      <c r="CJ104" s="64"/>
      <c r="CK104" s="64"/>
      <c r="CL104" s="64"/>
      <c r="CM104" s="64"/>
      <c r="CN104" s="64"/>
      <c r="CO104" s="64"/>
      <c r="CP104" s="64"/>
      <c r="CQ104" s="69" t="s">
        <v>42</v>
      </c>
      <c r="CR104" s="69"/>
      <c r="CS104" s="69"/>
      <c r="CT104" s="69"/>
      <c r="CU104" s="69"/>
      <c r="CV104" s="69"/>
      <c r="CW104" s="69"/>
      <c r="CX104" s="69"/>
      <c r="CY104" s="69"/>
    </row>
    <row r="105" spans="1:103" ht="14.25" customHeight="1">
      <c r="A105" s="68" t="s">
        <v>98</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2"/>
      <c r="AW105" s="62"/>
      <c r="AX105" s="62"/>
      <c r="AY105" s="62"/>
      <c r="AZ105" s="62"/>
      <c r="BA105" s="62"/>
      <c r="BB105" s="62"/>
      <c r="BC105" s="62"/>
      <c r="BD105" s="62"/>
      <c r="BE105" s="62"/>
      <c r="BF105" s="62"/>
      <c r="BG105" s="62"/>
      <c r="BH105" s="62"/>
      <c r="BI105" s="62"/>
      <c r="BJ105" s="62"/>
      <c r="BK105" s="62"/>
      <c r="BL105" s="62"/>
      <c r="BM105" s="62"/>
      <c r="BN105" s="62"/>
      <c r="BO105" s="62"/>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9"/>
      <c r="CR105" s="69"/>
      <c r="CS105" s="69"/>
      <c r="CT105" s="69"/>
      <c r="CU105" s="69"/>
      <c r="CV105" s="69"/>
      <c r="CW105" s="69"/>
      <c r="CX105" s="69"/>
      <c r="CY105" s="69"/>
    </row>
    <row r="106" spans="1:103" ht="14.25" customHeight="1">
      <c r="A106" s="42" t="s">
        <v>98</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38"/>
      <c r="AW106" s="38"/>
      <c r="AX106" s="38"/>
      <c r="AY106" s="38"/>
      <c r="AZ106" s="38" t="s">
        <v>96</v>
      </c>
      <c r="BA106" s="38"/>
      <c r="BB106" s="38"/>
      <c r="BC106" s="38"/>
      <c r="BD106" s="38"/>
      <c r="BE106" s="38"/>
      <c r="BF106" s="38" t="s">
        <v>298</v>
      </c>
      <c r="BG106" s="38"/>
      <c r="BH106" s="38"/>
      <c r="BI106" s="38"/>
      <c r="BJ106" s="38"/>
      <c r="BK106" s="39" t="s">
        <v>299</v>
      </c>
      <c r="BL106" s="39"/>
      <c r="BM106" s="39"/>
      <c r="BN106" s="39"/>
      <c r="BO106" s="39"/>
      <c r="BP106" s="37">
        <f>1207000+1351000+7000+13000-7000</f>
        <v>2571000</v>
      </c>
      <c r="BQ106" s="37"/>
      <c r="BR106" s="37"/>
      <c r="BS106" s="37"/>
      <c r="BT106" s="37"/>
      <c r="BU106" s="37"/>
      <c r="BV106" s="37"/>
      <c r="BW106" s="37"/>
      <c r="BX106" s="37"/>
      <c r="BY106" s="37">
        <f>1207000+1351000</f>
        <v>2558000</v>
      </c>
      <c r="BZ106" s="37"/>
      <c r="CA106" s="37"/>
      <c r="CB106" s="37"/>
      <c r="CC106" s="37"/>
      <c r="CD106" s="37"/>
      <c r="CE106" s="37"/>
      <c r="CF106" s="37"/>
      <c r="CG106" s="37"/>
      <c r="CH106" s="37">
        <f>1207000+1351000</f>
        <v>2558000</v>
      </c>
      <c r="CI106" s="37"/>
      <c r="CJ106" s="37"/>
      <c r="CK106" s="37"/>
      <c r="CL106" s="37"/>
      <c r="CM106" s="37"/>
      <c r="CN106" s="37"/>
      <c r="CO106" s="37"/>
      <c r="CP106" s="37"/>
      <c r="CQ106" s="38"/>
      <c r="CR106" s="38"/>
      <c r="CS106" s="38"/>
      <c r="CT106" s="38"/>
      <c r="CU106" s="38"/>
      <c r="CV106" s="38"/>
      <c r="CW106" s="38"/>
      <c r="CX106" s="38"/>
      <c r="CY106" s="38"/>
    </row>
    <row r="107" spans="1:103" ht="14.25" customHeight="1">
      <c r="A107" s="42" t="s">
        <v>98</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38"/>
      <c r="AW107" s="38"/>
      <c r="AX107" s="38"/>
      <c r="AY107" s="38"/>
      <c r="AZ107" s="38" t="s">
        <v>96</v>
      </c>
      <c r="BA107" s="38"/>
      <c r="BB107" s="38"/>
      <c r="BC107" s="38"/>
      <c r="BD107" s="38"/>
      <c r="BE107" s="38"/>
      <c r="BF107" s="38" t="s">
        <v>298</v>
      </c>
      <c r="BG107" s="38"/>
      <c r="BH107" s="38"/>
      <c r="BI107" s="38"/>
      <c r="BJ107" s="38"/>
      <c r="BK107" s="39" t="s">
        <v>375</v>
      </c>
      <c r="BL107" s="39"/>
      <c r="BM107" s="39"/>
      <c r="BN107" s="39"/>
      <c r="BO107" s="39"/>
      <c r="BP107" s="37">
        <f>108000</f>
        <v>108000</v>
      </c>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row>
    <row r="108" spans="1:103" ht="14.25" customHeight="1">
      <c r="A108" s="42" t="s">
        <v>98</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38"/>
      <c r="AW108" s="38"/>
      <c r="AX108" s="38"/>
      <c r="AY108" s="38"/>
      <c r="AZ108" s="38" t="s">
        <v>96</v>
      </c>
      <c r="BA108" s="38"/>
      <c r="BB108" s="38"/>
      <c r="BC108" s="38"/>
      <c r="BD108" s="38"/>
      <c r="BE108" s="38"/>
      <c r="BF108" s="38" t="s">
        <v>298</v>
      </c>
      <c r="BG108" s="38"/>
      <c r="BH108" s="38"/>
      <c r="BI108" s="38"/>
      <c r="BJ108" s="38"/>
      <c r="BK108" s="39" t="s">
        <v>300</v>
      </c>
      <c r="BL108" s="39"/>
      <c r="BM108" s="39"/>
      <c r="BN108" s="39"/>
      <c r="BO108" s="39"/>
      <c r="BP108" s="37">
        <f>1605000</f>
        <v>1605000</v>
      </c>
      <c r="BQ108" s="37"/>
      <c r="BR108" s="37"/>
      <c r="BS108" s="37"/>
      <c r="BT108" s="37"/>
      <c r="BU108" s="37"/>
      <c r="BV108" s="37"/>
      <c r="BW108" s="37"/>
      <c r="BX108" s="37"/>
      <c r="BY108" s="37">
        <f>1605000</f>
        <v>1605000</v>
      </c>
      <c r="BZ108" s="37"/>
      <c r="CA108" s="37"/>
      <c r="CB108" s="37"/>
      <c r="CC108" s="37"/>
      <c r="CD108" s="37"/>
      <c r="CE108" s="37"/>
      <c r="CF108" s="37"/>
      <c r="CG108" s="37"/>
      <c r="CH108" s="37">
        <f>1605000</f>
        <v>1605000</v>
      </c>
      <c r="CI108" s="37"/>
      <c r="CJ108" s="37"/>
      <c r="CK108" s="37"/>
      <c r="CL108" s="37"/>
      <c r="CM108" s="37"/>
      <c r="CN108" s="37"/>
      <c r="CO108" s="37"/>
      <c r="CP108" s="37"/>
      <c r="CQ108" s="60"/>
      <c r="CR108" s="60"/>
      <c r="CS108" s="60"/>
      <c r="CT108" s="60"/>
      <c r="CU108" s="60"/>
      <c r="CV108" s="60"/>
      <c r="CW108" s="60"/>
      <c r="CX108" s="60"/>
      <c r="CY108" s="60"/>
    </row>
    <row r="109" spans="1:103" ht="14.25" customHeight="1">
      <c r="A109" s="42" t="s">
        <v>98</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38"/>
      <c r="AW109" s="38"/>
      <c r="AX109" s="38"/>
      <c r="AY109" s="38"/>
      <c r="AZ109" s="38" t="s">
        <v>96</v>
      </c>
      <c r="BA109" s="38"/>
      <c r="BB109" s="38"/>
      <c r="BC109" s="38"/>
      <c r="BD109" s="38"/>
      <c r="BE109" s="38"/>
      <c r="BF109" s="38" t="s">
        <v>298</v>
      </c>
      <c r="BG109" s="38"/>
      <c r="BH109" s="38"/>
      <c r="BI109" s="38"/>
      <c r="BJ109" s="38"/>
      <c r="BK109" s="39" t="s">
        <v>376</v>
      </c>
      <c r="BL109" s="39"/>
      <c r="BM109" s="39"/>
      <c r="BN109" s="39"/>
      <c r="BO109" s="39"/>
      <c r="BP109" s="37">
        <f>109000</f>
        <v>109000</v>
      </c>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row>
    <row r="110" spans="1:103" ht="14.25" customHeight="1">
      <c r="A110" s="42" t="s">
        <v>98</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38"/>
      <c r="AW110" s="38"/>
      <c r="AX110" s="38"/>
      <c r="AY110" s="38"/>
      <c r="AZ110" s="38" t="s">
        <v>96</v>
      </c>
      <c r="BA110" s="38"/>
      <c r="BB110" s="38"/>
      <c r="BC110" s="38"/>
      <c r="BD110" s="38"/>
      <c r="BE110" s="38"/>
      <c r="BF110" s="38" t="s">
        <v>298</v>
      </c>
      <c r="BG110" s="38"/>
      <c r="BH110" s="38"/>
      <c r="BI110" s="38"/>
      <c r="BJ110" s="38"/>
      <c r="BK110" s="39" t="s">
        <v>301</v>
      </c>
      <c r="BL110" s="39"/>
      <c r="BM110" s="39"/>
      <c r="BN110" s="39"/>
      <c r="BO110" s="39"/>
      <c r="BP110" s="63">
        <f>1297000+1150000+51000+17000-13000</f>
        <v>2502000</v>
      </c>
      <c r="BQ110" s="63"/>
      <c r="BR110" s="63"/>
      <c r="BS110" s="63"/>
      <c r="BT110" s="63"/>
      <c r="BU110" s="63"/>
      <c r="BV110" s="63"/>
      <c r="BW110" s="63"/>
      <c r="BX110" s="63"/>
      <c r="BY110" s="63">
        <f>1297000+1150000+51000</f>
        <v>2498000</v>
      </c>
      <c r="BZ110" s="63"/>
      <c r="CA110" s="63"/>
      <c r="CB110" s="63"/>
      <c r="CC110" s="63"/>
      <c r="CD110" s="63"/>
      <c r="CE110" s="63"/>
      <c r="CF110" s="63"/>
      <c r="CG110" s="63"/>
      <c r="CH110" s="63">
        <f>1297000+1150000+51000</f>
        <v>2498000</v>
      </c>
      <c r="CI110" s="63"/>
      <c r="CJ110" s="63"/>
      <c r="CK110" s="63"/>
      <c r="CL110" s="63"/>
      <c r="CM110" s="63"/>
      <c r="CN110" s="63"/>
      <c r="CO110" s="63"/>
      <c r="CP110" s="63"/>
      <c r="CQ110" s="60"/>
      <c r="CR110" s="60"/>
      <c r="CS110" s="60"/>
      <c r="CT110" s="60"/>
      <c r="CU110" s="60"/>
      <c r="CV110" s="60"/>
      <c r="CW110" s="60"/>
      <c r="CX110" s="60"/>
      <c r="CY110" s="60"/>
    </row>
    <row r="111" spans="1:103" ht="14.25" customHeight="1">
      <c r="A111" s="42" t="s">
        <v>98</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38"/>
      <c r="AW111" s="38"/>
      <c r="AX111" s="38"/>
      <c r="AY111" s="38"/>
      <c r="AZ111" s="38" t="s">
        <v>96</v>
      </c>
      <c r="BA111" s="38"/>
      <c r="BB111" s="38"/>
      <c r="BC111" s="38"/>
      <c r="BD111" s="38"/>
      <c r="BE111" s="38"/>
      <c r="BF111" s="38" t="s">
        <v>298</v>
      </c>
      <c r="BG111" s="38"/>
      <c r="BH111" s="38"/>
      <c r="BI111" s="38"/>
      <c r="BJ111" s="38"/>
      <c r="BK111" s="39" t="s">
        <v>302</v>
      </c>
      <c r="BL111" s="39"/>
      <c r="BM111" s="39"/>
      <c r="BN111" s="39"/>
      <c r="BO111" s="39"/>
      <c r="BP111" s="63">
        <f>11654000+4000+42877+35350-4000+32843</f>
        <v>11765070</v>
      </c>
      <c r="BQ111" s="63"/>
      <c r="BR111" s="63"/>
      <c r="BS111" s="63"/>
      <c r="BT111" s="63"/>
      <c r="BU111" s="63"/>
      <c r="BV111" s="63"/>
      <c r="BW111" s="63"/>
      <c r="BX111" s="63"/>
      <c r="BY111" s="63">
        <f>11654000</f>
        <v>11654000</v>
      </c>
      <c r="BZ111" s="63"/>
      <c r="CA111" s="63"/>
      <c r="CB111" s="63"/>
      <c r="CC111" s="63"/>
      <c r="CD111" s="63"/>
      <c r="CE111" s="63"/>
      <c r="CF111" s="63"/>
      <c r="CG111" s="63"/>
      <c r="CH111" s="63">
        <f>11654000</f>
        <v>11654000</v>
      </c>
      <c r="CI111" s="63"/>
      <c r="CJ111" s="63"/>
      <c r="CK111" s="63"/>
      <c r="CL111" s="63"/>
      <c r="CM111" s="63"/>
      <c r="CN111" s="63"/>
      <c r="CO111" s="63"/>
      <c r="CP111" s="63"/>
      <c r="CQ111" s="60"/>
      <c r="CR111" s="60"/>
      <c r="CS111" s="60"/>
      <c r="CT111" s="60"/>
      <c r="CU111" s="60"/>
      <c r="CV111" s="60"/>
      <c r="CW111" s="60"/>
      <c r="CX111" s="60"/>
      <c r="CY111" s="60"/>
    </row>
    <row r="112" spans="1:103" ht="14.25" customHeight="1">
      <c r="A112" s="42" t="s">
        <v>98</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38"/>
      <c r="AW112" s="38"/>
      <c r="AX112" s="38"/>
      <c r="AY112" s="38"/>
      <c r="AZ112" s="38" t="s">
        <v>96</v>
      </c>
      <c r="BA112" s="38"/>
      <c r="BB112" s="38"/>
      <c r="BC112" s="38"/>
      <c r="BD112" s="38"/>
      <c r="BE112" s="38"/>
      <c r="BF112" s="38" t="s">
        <v>306</v>
      </c>
      <c r="BG112" s="38"/>
      <c r="BH112" s="38"/>
      <c r="BI112" s="38"/>
      <c r="BJ112" s="38"/>
      <c r="BK112" s="39" t="s">
        <v>359</v>
      </c>
      <c r="BL112" s="39"/>
      <c r="BM112" s="39"/>
      <c r="BN112" s="39"/>
      <c r="BO112" s="39"/>
      <c r="BP112" s="63">
        <f>49248.64+24624.32</f>
        <v>73872.95999999999</v>
      </c>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row>
    <row r="113" spans="1:103" ht="14.25" customHeight="1">
      <c r="A113" s="42" t="s">
        <v>98</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38"/>
      <c r="AW113" s="38"/>
      <c r="AX113" s="38"/>
      <c r="AY113" s="38"/>
      <c r="AZ113" s="38" t="s">
        <v>96</v>
      </c>
      <c r="BA113" s="38"/>
      <c r="BB113" s="38"/>
      <c r="BC113" s="38"/>
      <c r="BD113" s="38"/>
      <c r="BE113" s="38"/>
      <c r="BF113" s="38" t="s">
        <v>317</v>
      </c>
      <c r="BG113" s="38"/>
      <c r="BH113" s="38"/>
      <c r="BI113" s="38"/>
      <c r="BJ113" s="38"/>
      <c r="BK113" s="39" t="s">
        <v>358</v>
      </c>
      <c r="BL113" s="39"/>
      <c r="BM113" s="39"/>
      <c r="BN113" s="39"/>
      <c r="BO113" s="39"/>
      <c r="BP113" s="63">
        <f>1208604</f>
        <v>1208604</v>
      </c>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row>
    <row r="114" spans="1:103" ht="15" customHeight="1">
      <c r="A114" s="40" t="s">
        <v>99</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39" t="s">
        <v>100</v>
      </c>
      <c r="AW114" s="39"/>
      <c r="AX114" s="39"/>
      <c r="AY114" s="39"/>
      <c r="AZ114" s="39" t="s">
        <v>96</v>
      </c>
      <c r="BA114" s="39"/>
      <c r="BB114" s="39"/>
      <c r="BC114" s="39"/>
      <c r="BD114" s="39"/>
      <c r="BE114" s="39"/>
      <c r="BF114" s="39"/>
      <c r="BG114" s="39"/>
      <c r="BH114" s="39"/>
      <c r="BI114" s="39"/>
      <c r="BJ114" s="39"/>
      <c r="BK114" s="39"/>
      <c r="BL114" s="39"/>
      <c r="BM114" s="39"/>
      <c r="BN114" s="39"/>
      <c r="BO114" s="39"/>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t="s">
        <v>42</v>
      </c>
      <c r="CR114" s="66"/>
      <c r="CS114" s="66"/>
      <c r="CT114" s="66"/>
      <c r="CU114" s="66"/>
      <c r="CV114" s="66"/>
      <c r="CW114" s="66"/>
      <c r="CX114" s="66"/>
      <c r="CY114" s="66"/>
    </row>
    <row r="115" spans="1:103" ht="14.25" customHeight="1">
      <c r="A115" s="40" t="s">
        <v>101</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39" t="s">
        <v>102</v>
      </c>
      <c r="AW115" s="39"/>
      <c r="AX115" s="39"/>
      <c r="AY115" s="39"/>
      <c r="AZ115" s="39" t="s">
        <v>103</v>
      </c>
      <c r="BA115" s="39"/>
      <c r="BB115" s="39"/>
      <c r="BC115" s="39"/>
      <c r="BD115" s="39"/>
      <c r="BE115" s="39"/>
      <c r="BF115" s="39"/>
      <c r="BG115" s="39"/>
      <c r="BH115" s="39"/>
      <c r="BI115" s="39"/>
      <c r="BJ115" s="39"/>
      <c r="BK115" s="39"/>
      <c r="BL115" s="39"/>
      <c r="BM115" s="39"/>
      <c r="BN115" s="39"/>
      <c r="BO115" s="39"/>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t="s">
        <v>42</v>
      </c>
      <c r="CR115" s="66"/>
      <c r="CS115" s="66"/>
      <c r="CT115" s="66"/>
      <c r="CU115" s="66"/>
      <c r="CV115" s="66"/>
      <c r="CW115" s="66"/>
      <c r="CX115" s="66"/>
      <c r="CY115" s="66"/>
    </row>
    <row r="116" spans="1:103" ht="14.25" customHeight="1">
      <c r="A116" s="40" t="s">
        <v>104</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39"/>
      <c r="AW116" s="39"/>
      <c r="AX116" s="39"/>
      <c r="AY116" s="39"/>
      <c r="AZ116" s="39"/>
      <c r="BA116" s="39"/>
      <c r="BB116" s="39"/>
      <c r="BC116" s="39"/>
      <c r="BD116" s="39"/>
      <c r="BE116" s="39"/>
      <c r="BF116" s="39"/>
      <c r="BG116" s="39"/>
      <c r="BH116" s="39"/>
      <c r="BI116" s="39"/>
      <c r="BJ116" s="39"/>
      <c r="BK116" s="39"/>
      <c r="BL116" s="39"/>
      <c r="BM116" s="39"/>
      <c r="BN116" s="39"/>
      <c r="BO116" s="39"/>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row>
    <row r="117" spans="1:103" ht="14.25" customHeight="1">
      <c r="A117" s="40" t="s">
        <v>105</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39" t="s">
        <v>106</v>
      </c>
      <c r="AW117" s="39"/>
      <c r="AX117" s="39"/>
      <c r="AY117" s="39"/>
      <c r="AZ117" s="39" t="s">
        <v>107</v>
      </c>
      <c r="BA117" s="39"/>
      <c r="BB117" s="39"/>
      <c r="BC117" s="39"/>
      <c r="BD117" s="39"/>
      <c r="BE117" s="39"/>
      <c r="BF117" s="39"/>
      <c r="BG117" s="39"/>
      <c r="BH117" s="39"/>
      <c r="BI117" s="39"/>
      <c r="BJ117" s="39"/>
      <c r="BK117" s="39"/>
      <c r="BL117" s="39"/>
      <c r="BM117" s="39"/>
      <c r="BN117" s="39"/>
      <c r="BO117" s="39"/>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t="s">
        <v>42</v>
      </c>
      <c r="CR117" s="66"/>
      <c r="CS117" s="66"/>
      <c r="CT117" s="66"/>
      <c r="CU117" s="66"/>
      <c r="CV117" s="66"/>
      <c r="CW117" s="66"/>
      <c r="CX117" s="66"/>
      <c r="CY117" s="66"/>
    </row>
    <row r="118" spans="1:103" ht="14.25" customHeight="1">
      <c r="A118" s="40" t="s">
        <v>104</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39"/>
      <c r="AW118" s="39"/>
      <c r="AX118" s="39"/>
      <c r="AY118" s="39"/>
      <c r="AZ118" s="39"/>
      <c r="BA118" s="39"/>
      <c r="BB118" s="39"/>
      <c r="BC118" s="39"/>
      <c r="BD118" s="39"/>
      <c r="BE118" s="39"/>
      <c r="BF118" s="39"/>
      <c r="BG118" s="39"/>
      <c r="BH118" s="39"/>
      <c r="BI118" s="39"/>
      <c r="BJ118" s="39"/>
      <c r="BK118" s="39"/>
      <c r="BL118" s="39"/>
      <c r="BM118" s="39"/>
      <c r="BN118" s="39"/>
      <c r="BO118" s="39"/>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row>
    <row r="119" spans="1:103" ht="25.5" customHeight="1">
      <c r="A119" s="40" t="s">
        <v>108</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39" t="s">
        <v>109</v>
      </c>
      <c r="AW119" s="39"/>
      <c r="AX119" s="39"/>
      <c r="AY119" s="39"/>
      <c r="AZ119" s="39" t="s">
        <v>110</v>
      </c>
      <c r="BA119" s="39"/>
      <c r="BB119" s="39"/>
      <c r="BC119" s="39"/>
      <c r="BD119" s="39"/>
      <c r="BE119" s="39"/>
      <c r="BF119" s="39"/>
      <c r="BG119" s="39"/>
      <c r="BH119" s="39"/>
      <c r="BI119" s="39"/>
      <c r="BJ119" s="39"/>
      <c r="BK119" s="39"/>
      <c r="BL119" s="39"/>
      <c r="BM119" s="39"/>
      <c r="BN119" s="39"/>
      <c r="BO119" s="39"/>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t="s">
        <v>42</v>
      </c>
      <c r="CR119" s="66"/>
      <c r="CS119" s="66"/>
      <c r="CT119" s="66"/>
      <c r="CU119" s="66"/>
      <c r="CV119" s="66"/>
      <c r="CW119" s="66"/>
      <c r="CX119" s="66"/>
      <c r="CY119" s="66"/>
    </row>
    <row r="120" spans="1:103" ht="14.25" customHeight="1">
      <c r="A120" s="40" t="s">
        <v>111</v>
      </c>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39"/>
      <c r="AW120" s="39"/>
      <c r="AX120" s="39"/>
      <c r="AY120" s="39"/>
      <c r="AZ120" s="39"/>
      <c r="BA120" s="39"/>
      <c r="BB120" s="39"/>
      <c r="BC120" s="39"/>
      <c r="BD120" s="39"/>
      <c r="BE120" s="39"/>
      <c r="BF120" s="39"/>
      <c r="BG120" s="39"/>
      <c r="BH120" s="39"/>
      <c r="BI120" s="39"/>
      <c r="BJ120" s="39"/>
      <c r="BK120" s="39"/>
      <c r="BL120" s="39"/>
      <c r="BM120" s="39"/>
      <c r="BN120" s="39"/>
      <c r="BO120" s="39"/>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row>
    <row r="121" spans="1:103" ht="14.25" customHeight="1">
      <c r="A121" s="40" t="s">
        <v>47</v>
      </c>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39" t="s">
        <v>112</v>
      </c>
      <c r="AW121" s="39"/>
      <c r="AX121" s="39"/>
      <c r="AY121" s="39"/>
      <c r="AZ121" s="39" t="s">
        <v>110</v>
      </c>
      <c r="BA121" s="39"/>
      <c r="BB121" s="39"/>
      <c r="BC121" s="39"/>
      <c r="BD121" s="39"/>
      <c r="BE121" s="39"/>
      <c r="BF121" s="39"/>
      <c r="BG121" s="39"/>
      <c r="BH121" s="39"/>
      <c r="BI121" s="39"/>
      <c r="BJ121" s="39"/>
      <c r="BK121" s="39"/>
      <c r="BL121" s="39"/>
      <c r="BM121" s="39"/>
      <c r="BN121" s="39"/>
      <c r="BO121" s="39"/>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t="s">
        <v>42</v>
      </c>
      <c r="CR121" s="66"/>
      <c r="CS121" s="66"/>
      <c r="CT121" s="66"/>
      <c r="CU121" s="66"/>
      <c r="CV121" s="66"/>
      <c r="CW121" s="66"/>
      <c r="CX121" s="66"/>
      <c r="CY121" s="66"/>
    </row>
    <row r="122" spans="1:103" ht="14.25" customHeight="1">
      <c r="A122" s="40" t="s">
        <v>113</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39"/>
      <c r="AW122" s="39"/>
      <c r="AX122" s="39"/>
      <c r="AY122" s="39"/>
      <c r="AZ122" s="39"/>
      <c r="BA122" s="39"/>
      <c r="BB122" s="39"/>
      <c r="BC122" s="39"/>
      <c r="BD122" s="39"/>
      <c r="BE122" s="39"/>
      <c r="BF122" s="39"/>
      <c r="BG122" s="39"/>
      <c r="BH122" s="39"/>
      <c r="BI122" s="39"/>
      <c r="BJ122" s="39"/>
      <c r="BK122" s="39"/>
      <c r="BL122" s="39"/>
      <c r="BM122" s="39"/>
      <c r="BN122" s="39"/>
      <c r="BO122" s="39"/>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row>
    <row r="123" spans="1:103" ht="13.5" customHeight="1">
      <c r="A123" s="40" t="s">
        <v>114</v>
      </c>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39" t="s">
        <v>115</v>
      </c>
      <c r="AW123" s="39"/>
      <c r="AX123" s="39"/>
      <c r="AY123" s="39"/>
      <c r="AZ123" s="39" t="s">
        <v>110</v>
      </c>
      <c r="BA123" s="39"/>
      <c r="BB123" s="39"/>
      <c r="BC123" s="39"/>
      <c r="BD123" s="39"/>
      <c r="BE123" s="39"/>
      <c r="BF123" s="39"/>
      <c r="BG123" s="39"/>
      <c r="BH123" s="39"/>
      <c r="BI123" s="39"/>
      <c r="BJ123" s="39"/>
      <c r="BK123" s="39"/>
      <c r="BL123" s="39"/>
      <c r="BM123" s="39"/>
      <c r="BN123" s="39"/>
      <c r="BO123" s="39"/>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t="s">
        <v>42</v>
      </c>
      <c r="CR123" s="66"/>
      <c r="CS123" s="66"/>
      <c r="CT123" s="66"/>
      <c r="CU123" s="66"/>
      <c r="CV123" s="66"/>
      <c r="CW123" s="66"/>
      <c r="CX123" s="66"/>
      <c r="CY123" s="66"/>
    </row>
    <row r="124" spans="1:103" ht="13.5" customHeight="1">
      <c r="A124" s="68" t="s">
        <v>116</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2" t="s">
        <v>117</v>
      </c>
      <c r="AW124" s="62"/>
      <c r="AX124" s="62"/>
      <c r="AY124" s="62"/>
      <c r="AZ124" s="62" t="s">
        <v>118</v>
      </c>
      <c r="BA124" s="62"/>
      <c r="BB124" s="62"/>
      <c r="BC124" s="62"/>
      <c r="BD124" s="62"/>
      <c r="BE124" s="62"/>
      <c r="BF124" s="62" t="s">
        <v>311</v>
      </c>
      <c r="BG124" s="62"/>
      <c r="BH124" s="62"/>
      <c r="BI124" s="62"/>
      <c r="BJ124" s="62"/>
      <c r="BK124" s="62" t="s">
        <v>304</v>
      </c>
      <c r="BL124" s="62"/>
      <c r="BM124" s="62"/>
      <c r="BN124" s="62"/>
      <c r="BO124" s="62"/>
      <c r="BP124" s="64">
        <f>BP126+BP128+BP139</f>
        <v>661564.8</v>
      </c>
      <c r="BQ124" s="64"/>
      <c r="BR124" s="64"/>
      <c r="BS124" s="64"/>
      <c r="BT124" s="64"/>
      <c r="BU124" s="64"/>
      <c r="BV124" s="64"/>
      <c r="BW124" s="64"/>
      <c r="BX124" s="64"/>
      <c r="BY124" s="64">
        <f>BY125</f>
        <v>0</v>
      </c>
      <c r="BZ124" s="64"/>
      <c r="CA124" s="64"/>
      <c r="CB124" s="64"/>
      <c r="CC124" s="64"/>
      <c r="CD124" s="64"/>
      <c r="CE124" s="64"/>
      <c r="CF124" s="64"/>
      <c r="CG124" s="64"/>
      <c r="CH124" s="64">
        <f>CH125</f>
        <v>0</v>
      </c>
      <c r="CI124" s="64"/>
      <c r="CJ124" s="64"/>
      <c r="CK124" s="64"/>
      <c r="CL124" s="64"/>
      <c r="CM124" s="64"/>
      <c r="CN124" s="64"/>
      <c r="CO124" s="64"/>
      <c r="CP124" s="64"/>
      <c r="CQ124" s="69" t="s">
        <v>42</v>
      </c>
      <c r="CR124" s="69"/>
      <c r="CS124" s="69"/>
      <c r="CT124" s="69"/>
      <c r="CU124" s="69"/>
      <c r="CV124" s="69"/>
      <c r="CW124" s="69"/>
      <c r="CX124" s="69"/>
      <c r="CY124" s="69"/>
    </row>
    <row r="125" spans="1:103" ht="14.25" customHeight="1">
      <c r="A125" s="68" t="s">
        <v>47</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89"/>
      <c r="AW125" s="90"/>
      <c r="AX125" s="90"/>
      <c r="AY125" s="79"/>
      <c r="AZ125" s="89"/>
      <c r="BA125" s="90"/>
      <c r="BB125" s="90"/>
      <c r="BC125" s="90"/>
      <c r="BD125" s="90"/>
      <c r="BE125" s="79"/>
      <c r="BF125" s="89"/>
      <c r="BG125" s="90"/>
      <c r="BH125" s="90"/>
      <c r="BI125" s="90"/>
      <c r="BJ125" s="79"/>
      <c r="BK125" s="89"/>
      <c r="BL125" s="90"/>
      <c r="BM125" s="90"/>
      <c r="BN125" s="90"/>
      <c r="BO125" s="79"/>
      <c r="BP125" s="115"/>
      <c r="BQ125" s="116"/>
      <c r="BR125" s="116"/>
      <c r="BS125" s="116"/>
      <c r="BT125" s="116"/>
      <c r="BU125" s="116"/>
      <c r="BV125" s="116"/>
      <c r="BW125" s="116"/>
      <c r="BX125" s="117"/>
      <c r="BY125" s="115"/>
      <c r="BZ125" s="116"/>
      <c r="CA125" s="116"/>
      <c r="CB125" s="116"/>
      <c r="CC125" s="116"/>
      <c r="CD125" s="116"/>
      <c r="CE125" s="116"/>
      <c r="CF125" s="116"/>
      <c r="CG125" s="117"/>
      <c r="CH125" s="115"/>
      <c r="CI125" s="116"/>
      <c r="CJ125" s="116"/>
      <c r="CK125" s="116"/>
      <c r="CL125" s="116"/>
      <c r="CM125" s="116"/>
      <c r="CN125" s="116"/>
      <c r="CO125" s="116"/>
      <c r="CP125" s="117"/>
      <c r="CQ125" s="115"/>
      <c r="CR125" s="116"/>
      <c r="CS125" s="116"/>
      <c r="CT125" s="116"/>
      <c r="CU125" s="116"/>
      <c r="CV125" s="116"/>
      <c r="CW125" s="116"/>
      <c r="CX125" s="116"/>
      <c r="CY125" s="117"/>
    </row>
    <row r="126" spans="1:103" ht="14.25" customHeight="1">
      <c r="A126" s="127" t="s">
        <v>365</v>
      </c>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9"/>
      <c r="AV126" s="89" t="s">
        <v>366</v>
      </c>
      <c r="AW126" s="90"/>
      <c r="AX126" s="90"/>
      <c r="AY126" s="79"/>
      <c r="AZ126" s="89" t="s">
        <v>367</v>
      </c>
      <c r="BA126" s="90"/>
      <c r="BB126" s="90"/>
      <c r="BC126" s="90"/>
      <c r="BD126" s="90"/>
      <c r="BE126" s="79"/>
      <c r="BF126" s="89" t="s">
        <v>311</v>
      </c>
      <c r="BG126" s="90"/>
      <c r="BH126" s="90"/>
      <c r="BI126" s="90"/>
      <c r="BJ126" s="79"/>
      <c r="BK126" s="89" t="s">
        <v>304</v>
      </c>
      <c r="BL126" s="90"/>
      <c r="BM126" s="90"/>
      <c r="BN126" s="90"/>
      <c r="BO126" s="79"/>
      <c r="BP126" s="115">
        <f>BP127</f>
        <v>73564.8</v>
      </c>
      <c r="BQ126" s="116"/>
      <c r="BR126" s="116"/>
      <c r="BS126" s="116"/>
      <c r="BT126" s="116"/>
      <c r="BU126" s="116"/>
      <c r="BV126" s="116"/>
      <c r="BW126" s="116"/>
      <c r="BX126" s="117"/>
      <c r="BY126" s="115">
        <f>BY127</f>
        <v>0</v>
      </c>
      <c r="BZ126" s="116"/>
      <c r="CA126" s="116"/>
      <c r="CB126" s="116"/>
      <c r="CC126" s="116"/>
      <c r="CD126" s="116"/>
      <c r="CE126" s="116"/>
      <c r="CF126" s="116"/>
      <c r="CG126" s="117"/>
      <c r="CH126" s="115">
        <f>CH127</f>
        <v>0</v>
      </c>
      <c r="CI126" s="116"/>
      <c r="CJ126" s="116"/>
      <c r="CK126" s="116"/>
      <c r="CL126" s="116"/>
      <c r="CM126" s="116"/>
      <c r="CN126" s="116"/>
      <c r="CO126" s="116"/>
      <c r="CP126" s="117"/>
      <c r="CQ126" s="115" t="s">
        <v>42</v>
      </c>
      <c r="CR126" s="116"/>
      <c r="CS126" s="116"/>
      <c r="CT126" s="116"/>
      <c r="CU126" s="116"/>
      <c r="CV126" s="116"/>
      <c r="CW126" s="116"/>
      <c r="CX126" s="116"/>
      <c r="CY126" s="117"/>
    </row>
    <row r="127" spans="1:103" ht="14.25" customHeight="1">
      <c r="A127" s="86" t="s">
        <v>365</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8"/>
      <c r="AV127" s="89"/>
      <c r="AW127" s="90"/>
      <c r="AX127" s="90"/>
      <c r="AY127" s="79"/>
      <c r="AZ127" s="118" t="s">
        <v>367</v>
      </c>
      <c r="BA127" s="119"/>
      <c r="BB127" s="119"/>
      <c r="BC127" s="119"/>
      <c r="BD127" s="119"/>
      <c r="BE127" s="120"/>
      <c r="BF127" s="118" t="s">
        <v>298</v>
      </c>
      <c r="BG127" s="119"/>
      <c r="BH127" s="119"/>
      <c r="BI127" s="119"/>
      <c r="BJ127" s="120"/>
      <c r="BK127" s="118" t="s">
        <v>301</v>
      </c>
      <c r="BL127" s="119"/>
      <c r="BM127" s="119"/>
      <c r="BN127" s="119"/>
      <c r="BO127" s="120"/>
      <c r="BP127" s="57">
        <v>73564.8</v>
      </c>
      <c r="BQ127" s="58"/>
      <c r="BR127" s="58"/>
      <c r="BS127" s="58"/>
      <c r="BT127" s="58"/>
      <c r="BU127" s="58"/>
      <c r="BV127" s="58"/>
      <c r="BW127" s="58"/>
      <c r="BX127" s="59"/>
      <c r="BY127" s="115"/>
      <c r="BZ127" s="116"/>
      <c r="CA127" s="116"/>
      <c r="CB127" s="116"/>
      <c r="CC127" s="116"/>
      <c r="CD127" s="116"/>
      <c r="CE127" s="116"/>
      <c r="CF127" s="116"/>
      <c r="CG127" s="117"/>
      <c r="CH127" s="115"/>
      <c r="CI127" s="116"/>
      <c r="CJ127" s="116"/>
      <c r="CK127" s="116"/>
      <c r="CL127" s="116"/>
      <c r="CM127" s="116"/>
      <c r="CN127" s="116"/>
      <c r="CO127" s="116"/>
      <c r="CP127" s="117"/>
      <c r="CQ127" s="115"/>
      <c r="CR127" s="116"/>
      <c r="CS127" s="116"/>
      <c r="CT127" s="116"/>
      <c r="CU127" s="116"/>
      <c r="CV127" s="116"/>
      <c r="CW127" s="116"/>
      <c r="CX127" s="116"/>
      <c r="CY127" s="117"/>
    </row>
    <row r="128" spans="1:103" ht="14.25" customHeight="1">
      <c r="A128" s="68" t="s">
        <v>119</v>
      </c>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80" t="s">
        <v>355</v>
      </c>
      <c r="AW128" s="81"/>
      <c r="AX128" s="81"/>
      <c r="AY128" s="82"/>
      <c r="AZ128" s="80" t="s">
        <v>356</v>
      </c>
      <c r="BA128" s="81"/>
      <c r="BB128" s="81"/>
      <c r="BC128" s="81"/>
      <c r="BD128" s="81"/>
      <c r="BE128" s="82"/>
      <c r="BF128" s="80" t="s">
        <v>311</v>
      </c>
      <c r="BG128" s="81"/>
      <c r="BH128" s="81"/>
      <c r="BI128" s="81"/>
      <c r="BJ128" s="82"/>
      <c r="BK128" s="80" t="s">
        <v>304</v>
      </c>
      <c r="BL128" s="81"/>
      <c r="BM128" s="81"/>
      <c r="BN128" s="81"/>
      <c r="BO128" s="82"/>
      <c r="BP128" s="121">
        <v>578000</v>
      </c>
      <c r="BQ128" s="122"/>
      <c r="BR128" s="122"/>
      <c r="BS128" s="122"/>
      <c r="BT128" s="122"/>
      <c r="BU128" s="122"/>
      <c r="BV128" s="122"/>
      <c r="BW128" s="122"/>
      <c r="BX128" s="123"/>
      <c r="BY128" s="121">
        <v>578000</v>
      </c>
      <c r="BZ128" s="122"/>
      <c r="CA128" s="122"/>
      <c r="CB128" s="122"/>
      <c r="CC128" s="122"/>
      <c r="CD128" s="122"/>
      <c r="CE128" s="122"/>
      <c r="CF128" s="122"/>
      <c r="CG128" s="123"/>
      <c r="CH128" s="121">
        <v>578000</v>
      </c>
      <c r="CI128" s="122"/>
      <c r="CJ128" s="122"/>
      <c r="CK128" s="122"/>
      <c r="CL128" s="122"/>
      <c r="CM128" s="122"/>
      <c r="CN128" s="122"/>
      <c r="CO128" s="122"/>
      <c r="CP128" s="123"/>
      <c r="CQ128" s="121" t="s">
        <v>42</v>
      </c>
      <c r="CR128" s="122"/>
      <c r="CS128" s="122"/>
      <c r="CT128" s="122"/>
      <c r="CU128" s="122"/>
      <c r="CV128" s="122"/>
      <c r="CW128" s="122"/>
      <c r="CX128" s="122"/>
      <c r="CY128" s="123"/>
    </row>
    <row r="129" spans="1:103" ht="14.25" customHeight="1">
      <c r="A129" s="68" t="s">
        <v>120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83"/>
      <c r="AW129" s="84"/>
      <c r="AX129" s="84"/>
      <c r="AY129" s="85"/>
      <c r="AZ129" s="83"/>
      <c r="BA129" s="84"/>
      <c r="BB129" s="84"/>
      <c r="BC129" s="84"/>
      <c r="BD129" s="84"/>
      <c r="BE129" s="85"/>
      <c r="BF129" s="83"/>
      <c r="BG129" s="84"/>
      <c r="BH129" s="84"/>
      <c r="BI129" s="84"/>
      <c r="BJ129" s="85"/>
      <c r="BK129" s="83"/>
      <c r="BL129" s="84"/>
      <c r="BM129" s="84"/>
      <c r="BN129" s="84"/>
      <c r="BO129" s="85"/>
      <c r="BP129" s="124"/>
      <c r="BQ129" s="125"/>
      <c r="BR129" s="125"/>
      <c r="BS129" s="125"/>
      <c r="BT129" s="125"/>
      <c r="BU129" s="125"/>
      <c r="BV129" s="125"/>
      <c r="BW129" s="125"/>
      <c r="BX129" s="126"/>
      <c r="BY129" s="124"/>
      <c r="BZ129" s="125"/>
      <c r="CA129" s="125"/>
      <c r="CB129" s="125"/>
      <c r="CC129" s="125"/>
      <c r="CD129" s="125"/>
      <c r="CE129" s="125"/>
      <c r="CF129" s="125"/>
      <c r="CG129" s="126"/>
      <c r="CH129" s="124"/>
      <c r="CI129" s="125"/>
      <c r="CJ129" s="125"/>
      <c r="CK129" s="125"/>
      <c r="CL129" s="125"/>
      <c r="CM129" s="125"/>
      <c r="CN129" s="125"/>
      <c r="CO129" s="125"/>
      <c r="CP129" s="126"/>
      <c r="CQ129" s="124"/>
      <c r="CR129" s="125"/>
      <c r="CS129" s="125"/>
      <c r="CT129" s="125"/>
      <c r="CU129" s="125"/>
      <c r="CV129" s="125"/>
      <c r="CW129" s="125"/>
      <c r="CX129" s="125"/>
      <c r="CY129" s="126"/>
    </row>
    <row r="130" spans="1:103" ht="14.25" customHeight="1">
      <c r="A130" s="40" t="s">
        <v>76</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39"/>
      <c r="AW130" s="39"/>
      <c r="AX130" s="39"/>
      <c r="AY130" s="39"/>
      <c r="AZ130" s="39" t="s">
        <v>356</v>
      </c>
      <c r="BA130" s="39"/>
      <c r="BB130" s="39"/>
      <c r="BC130" s="39"/>
      <c r="BD130" s="39"/>
      <c r="BE130" s="39"/>
      <c r="BF130" s="39" t="s">
        <v>309</v>
      </c>
      <c r="BG130" s="39"/>
      <c r="BH130" s="39"/>
      <c r="BI130" s="39"/>
      <c r="BJ130" s="39"/>
      <c r="BK130" s="39" t="s">
        <v>316</v>
      </c>
      <c r="BL130" s="39"/>
      <c r="BM130" s="39"/>
      <c r="BN130" s="39"/>
      <c r="BO130" s="39"/>
      <c r="BP130" s="37">
        <f>578000</f>
        <v>578000</v>
      </c>
      <c r="BQ130" s="37"/>
      <c r="BR130" s="37"/>
      <c r="BS130" s="37"/>
      <c r="BT130" s="37"/>
      <c r="BU130" s="37"/>
      <c r="BV130" s="37"/>
      <c r="BW130" s="37"/>
      <c r="BX130" s="37"/>
      <c r="BY130" s="37">
        <f>578000</f>
        <v>578000</v>
      </c>
      <c r="BZ130" s="37"/>
      <c r="CA130" s="37"/>
      <c r="CB130" s="37"/>
      <c r="CC130" s="37"/>
      <c r="CD130" s="37"/>
      <c r="CE130" s="37"/>
      <c r="CF130" s="37"/>
      <c r="CG130" s="37"/>
      <c r="CH130" s="37">
        <f>578000</f>
        <v>578000</v>
      </c>
      <c r="CI130" s="37"/>
      <c r="CJ130" s="37"/>
      <c r="CK130" s="37"/>
      <c r="CL130" s="37"/>
      <c r="CM130" s="37"/>
      <c r="CN130" s="37"/>
      <c r="CO130" s="37"/>
      <c r="CP130" s="37"/>
      <c r="CQ130" s="66" t="s">
        <v>42</v>
      </c>
      <c r="CR130" s="66"/>
      <c r="CS130" s="66"/>
      <c r="CT130" s="66"/>
      <c r="CU130" s="66"/>
      <c r="CV130" s="66"/>
      <c r="CW130" s="66"/>
      <c r="CX130" s="66"/>
      <c r="CY130" s="66"/>
    </row>
    <row r="131" spans="1:103" ht="14.25" customHeight="1">
      <c r="A131" s="40" t="s">
        <v>121</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39"/>
      <c r="AW131" s="39"/>
      <c r="AX131" s="39"/>
      <c r="AY131" s="39"/>
      <c r="AZ131" s="39"/>
      <c r="BA131" s="39"/>
      <c r="BB131" s="39"/>
      <c r="BC131" s="39"/>
      <c r="BD131" s="39"/>
      <c r="BE131" s="39"/>
      <c r="BF131" s="39"/>
      <c r="BG131" s="39"/>
      <c r="BH131" s="39"/>
      <c r="BI131" s="39"/>
      <c r="BJ131" s="39"/>
      <c r="BK131" s="39"/>
      <c r="BL131" s="39"/>
      <c r="BM131" s="39"/>
      <c r="BN131" s="39"/>
      <c r="BO131" s="39"/>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66"/>
      <c r="CR131" s="66"/>
      <c r="CS131" s="66"/>
      <c r="CT131" s="66"/>
      <c r="CU131" s="66"/>
      <c r="CV131" s="66"/>
      <c r="CW131" s="66"/>
      <c r="CX131" s="66"/>
      <c r="CY131" s="66"/>
    </row>
    <row r="132" spans="1:103" ht="14.25" customHeight="1">
      <c r="A132" s="40" t="s">
        <v>122</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39"/>
      <c r="AW132" s="39"/>
      <c r="AX132" s="39"/>
      <c r="AY132" s="39"/>
      <c r="AZ132" s="39"/>
      <c r="BA132" s="39"/>
      <c r="BB132" s="39"/>
      <c r="BC132" s="39"/>
      <c r="BD132" s="39"/>
      <c r="BE132" s="39"/>
      <c r="BF132" s="39"/>
      <c r="BG132" s="39"/>
      <c r="BH132" s="39"/>
      <c r="BI132" s="39"/>
      <c r="BJ132" s="39"/>
      <c r="BK132" s="39"/>
      <c r="BL132" s="39"/>
      <c r="BM132" s="39"/>
      <c r="BN132" s="39"/>
      <c r="BO132" s="39"/>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66"/>
      <c r="CR132" s="66"/>
      <c r="CS132" s="66"/>
      <c r="CT132" s="66"/>
      <c r="CU132" s="66"/>
      <c r="CV132" s="66"/>
      <c r="CW132" s="66"/>
      <c r="CX132" s="66"/>
      <c r="CY132" s="66"/>
    </row>
    <row r="133" spans="1:103" ht="13.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39"/>
      <c r="AW133" s="39"/>
      <c r="AX133" s="39"/>
      <c r="AY133" s="39"/>
      <c r="AZ133" s="39"/>
      <c r="BA133" s="39"/>
      <c r="BB133" s="39"/>
      <c r="BC133" s="39"/>
      <c r="BD133" s="39"/>
      <c r="BE133" s="39"/>
      <c r="BF133" s="39"/>
      <c r="BG133" s="39"/>
      <c r="BH133" s="39"/>
      <c r="BI133" s="39"/>
      <c r="BJ133" s="39"/>
      <c r="BK133" s="39"/>
      <c r="BL133" s="39"/>
      <c r="BM133" s="39"/>
      <c r="BN133" s="39"/>
      <c r="BO133" s="39"/>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6"/>
      <c r="CR133" s="66"/>
      <c r="CS133" s="66"/>
      <c r="CT133" s="66"/>
      <c r="CU133" s="66"/>
      <c r="CV133" s="66"/>
      <c r="CW133" s="66"/>
      <c r="CX133" s="66"/>
      <c r="CY133" s="66"/>
    </row>
    <row r="134" spans="1:103" ht="25.5" customHeight="1">
      <c r="A134" s="40" t="s">
        <v>123</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39" t="s">
        <v>124</v>
      </c>
      <c r="AW134" s="39"/>
      <c r="AX134" s="39"/>
      <c r="AY134" s="39"/>
      <c r="AZ134" s="39" t="s">
        <v>125</v>
      </c>
      <c r="BA134" s="39"/>
      <c r="BB134" s="39"/>
      <c r="BC134" s="39"/>
      <c r="BD134" s="39"/>
      <c r="BE134" s="39"/>
      <c r="BF134" s="39"/>
      <c r="BG134" s="39"/>
      <c r="BH134" s="39"/>
      <c r="BI134" s="39"/>
      <c r="BJ134" s="39"/>
      <c r="BK134" s="39"/>
      <c r="BL134" s="39"/>
      <c r="BM134" s="39"/>
      <c r="BN134" s="39"/>
      <c r="BO134" s="39"/>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6" t="s">
        <v>42</v>
      </c>
      <c r="CR134" s="66"/>
      <c r="CS134" s="66"/>
      <c r="CT134" s="66"/>
      <c r="CU134" s="66"/>
      <c r="CV134" s="66"/>
      <c r="CW134" s="66"/>
      <c r="CX134" s="66"/>
      <c r="CY134" s="66"/>
    </row>
    <row r="135" spans="1:103" ht="14.25" customHeight="1">
      <c r="A135" s="40" t="s">
        <v>126</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39"/>
      <c r="AW135" s="39"/>
      <c r="AX135" s="39"/>
      <c r="AY135" s="39"/>
      <c r="AZ135" s="39"/>
      <c r="BA135" s="39"/>
      <c r="BB135" s="39"/>
      <c r="BC135" s="39"/>
      <c r="BD135" s="39"/>
      <c r="BE135" s="39"/>
      <c r="BF135" s="39"/>
      <c r="BG135" s="39"/>
      <c r="BH135" s="39"/>
      <c r="BI135" s="39"/>
      <c r="BJ135" s="39"/>
      <c r="BK135" s="39"/>
      <c r="BL135" s="39"/>
      <c r="BM135" s="39"/>
      <c r="BN135" s="39"/>
      <c r="BO135" s="39"/>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6"/>
      <c r="CR135" s="66"/>
      <c r="CS135" s="66"/>
      <c r="CT135" s="66"/>
      <c r="CU135" s="66"/>
      <c r="CV135" s="66"/>
      <c r="CW135" s="66"/>
      <c r="CX135" s="66"/>
      <c r="CY135" s="66"/>
    </row>
    <row r="136" spans="1:103" ht="14.25" customHeight="1">
      <c r="A136" s="40" t="s">
        <v>127</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39" t="s">
        <v>128</v>
      </c>
      <c r="AW136" s="39"/>
      <c r="AX136" s="39"/>
      <c r="AY136" s="39"/>
      <c r="AZ136" s="39" t="s">
        <v>129</v>
      </c>
      <c r="BA136" s="39"/>
      <c r="BB136" s="39"/>
      <c r="BC136" s="39"/>
      <c r="BD136" s="39"/>
      <c r="BE136" s="39"/>
      <c r="BF136" s="39"/>
      <c r="BG136" s="39"/>
      <c r="BH136" s="39"/>
      <c r="BI136" s="39"/>
      <c r="BJ136" s="39"/>
      <c r="BK136" s="39"/>
      <c r="BL136" s="39"/>
      <c r="BM136" s="39"/>
      <c r="BN136" s="39"/>
      <c r="BO136" s="39"/>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6" t="s">
        <v>42</v>
      </c>
      <c r="CR136" s="66"/>
      <c r="CS136" s="66"/>
      <c r="CT136" s="66"/>
      <c r="CU136" s="66"/>
      <c r="CV136" s="66"/>
      <c r="CW136" s="66"/>
      <c r="CX136" s="66"/>
      <c r="CY136" s="66"/>
    </row>
    <row r="137" spans="1:103" ht="25.5" customHeight="1">
      <c r="A137" s="40" t="s">
        <v>130</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39"/>
      <c r="AW137" s="39"/>
      <c r="AX137" s="39"/>
      <c r="AY137" s="39"/>
      <c r="AZ137" s="39"/>
      <c r="BA137" s="39"/>
      <c r="BB137" s="39"/>
      <c r="BC137" s="39"/>
      <c r="BD137" s="39"/>
      <c r="BE137" s="39"/>
      <c r="BF137" s="39"/>
      <c r="BG137" s="39"/>
      <c r="BH137" s="39"/>
      <c r="BI137" s="39"/>
      <c r="BJ137" s="39"/>
      <c r="BK137" s="39"/>
      <c r="BL137" s="39"/>
      <c r="BM137" s="39"/>
      <c r="BN137" s="39"/>
      <c r="BO137" s="39"/>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6"/>
      <c r="CR137" s="66"/>
      <c r="CS137" s="66"/>
      <c r="CT137" s="66"/>
      <c r="CU137" s="66"/>
      <c r="CV137" s="66"/>
      <c r="CW137" s="66"/>
      <c r="CX137" s="66"/>
      <c r="CY137" s="66"/>
    </row>
    <row r="138" spans="1:103" ht="14.25" customHeight="1">
      <c r="A138" s="78" t="s">
        <v>131</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39"/>
      <c r="AW138" s="39"/>
      <c r="AX138" s="39"/>
      <c r="AY138" s="39"/>
      <c r="AZ138" s="39"/>
      <c r="BA138" s="39"/>
      <c r="BB138" s="39"/>
      <c r="BC138" s="39"/>
      <c r="BD138" s="39"/>
      <c r="BE138" s="39"/>
      <c r="BF138" s="39"/>
      <c r="BG138" s="39"/>
      <c r="BH138" s="39"/>
      <c r="BI138" s="39"/>
      <c r="BJ138" s="39"/>
      <c r="BK138" s="39"/>
      <c r="BL138" s="39"/>
      <c r="BM138" s="39"/>
      <c r="BN138" s="39"/>
      <c r="BO138" s="39"/>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6"/>
      <c r="CR138" s="66"/>
      <c r="CS138" s="66"/>
      <c r="CT138" s="66"/>
      <c r="CU138" s="66"/>
      <c r="CV138" s="66"/>
      <c r="CW138" s="66"/>
      <c r="CX138" s="66"/>
      <c r="CY138" s="66"/>
    </row>
    <row r="139" spans="1:103" ht="14.25" customHeight="1">
      <c r="A139" s="49" t="s">
        <v>370</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50"/>
      <c r="AV139" s="79" t="s">
        <v>132</v>
      </c>
      <c r="AW139" s="62"/>
      <c r="AX139" s="62"/>
      <c r="AY139" s="62"/>
      <c r="AZ139" s="62" t="s">
        <v>133</v>
      </c>
      <c r="BA139" s="62"/>
      <c r="BB139" s="62"/>
      <c r="BC139" s="62"/>
      <c r="BD139" s="62"/>
      <c r="BE139" s="62"/>
      <c r="BF139" s="62" t="s">
        <v>311</v>
      </c>
      <c r="BG139" s="62"/>
      <c r="BH139" s="62"/>
      <c r="BI139" s="62"/>
      <c r="BJ139" s="62"/>
      <c r="BK139" s="62" t="s">
        <v>304</v>
      </c>
      <c r="BL139" s="62"/>
      <c r="BM139" s="62"/>
      <c r="BN139" s="62"/>
      <c r="BO139" s="62"/>
      <c r="BP139" s="64">
        <f>BP141</f>
        <v>10000</v>
      </c>
      <c r="BQ139" s="64"/>
      <c r="BR139" s="64"/>
      <c r="BS139" s="64"/>
      <c r="BT139" s="64"/>
      <c r="BU139" s="64"/>
      <c r="BV139" s="64"/>
      <c r="BW139" s="64"/>
      <c r="BX139" s="64"/>
      <c r="BY139" s="69"/>
      <c r="BZ139" s="69"/>
      <c r="CA139" s="69"/>
      <c r="CB139" s="69"/>
      <c r="CC139" s="69"/>
      <c r="CD139" s="69"/>
      <c r="CE139" s="69"/>
      <c r="CF139" s="69"/>
      <c r="CG139" s="69"/>
      <c r="CH139" s="69"/>
      <c r="CI139" s="69"/>
      <c r="CJ139" s="69"/>
      <c r="CK139" s="69"/>
      <c r="CL139" s="69"/>
      <c r="CM139" s="69"/>
      <c r="CN139" s="69"/>
      <c r="CO139" s="69"/>
      <c r="CP139" s="69"/>
      <c r="CQ139" s="69" t="s">
        <v>42</v>
      </c>
      <c r="CR139" s="69"/>
      <c r="CS139" s="69"/>
      <c r="CT139" s="69"/>
      <c r="CU139" s="69"/>
      <c r="CV139" s="69"/>
      <c r="CW139" s="69"/>
      <c r="CX139" s="69"/>
      <c r="CY139" s="69"/>
    </row>
    <row r="140" spans="1:103" ht="2.2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2"/>
      <c r="AV140" s="62"/>
      <c r="AW140" s="62"/>
      <c r="AX140" s="62"/>
      <c r="AY140" s="62"/>
      <c r="AZ140" s="62"/>
      <c r="BA140" s="62"/>
      <c r="BB140" s="62"/>
      <c r="BC140" s="62"/>
      <c r="BD140" s="62"/>
      <c r="BE140" s="62"/>
      <c r="BF140" s="62"/>
      <c r="BG140" s="62"/>
      <c r="BH140" s="62"/>
      <c r="BI140" s="62"/>
      <c r="BJ140" s="62"/>
      <c r="BK140" s="62"/>
      <c r="BL140" s="62"/>
      <c r="BM140" s="62"/>
      <c r="BN140" s="62"/>
      <c r="BO140" s="62"/>
      <c r="BP140" s="64"/>
      <c r="BQ140" s="64"/>
      <c r="BR140" s="64"/>
      <c r="BS140" s="64"/>
      <c r="BT140" s="64"/>
      <c r="BU140" s="64"/>
      <c r="BV140" s="64"/>
      <c r="BW140" s="64"/>
      <c r="BX140" s="64"/>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row>
    <row r="141" spans="1:103" ht="14.25" customHeight="1">
      <c r="A141" s="40" t="s">
        <v>369</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54"/>
      <c r="AW141" s="55"/>
      <c r="AX141" s="55"/>
      <c r="AY141" s="56"/>
      <c r="AZ141" s="54" t="s">
        <v>133</v>
      </c>
      <c r="BA141" s="55"/>
      <c r="BB141" s="55"/>
      <c r="BC141" s="55"/>
      <c r="BD141" s="55"/>
      <c r="BE141" s="56"/>
      <c r="BF141" s="54" t="s">
        <v>311</v>
      </c>
      <c r="BG141" s="55"/>
      <c r="BH141" s="55"/>
      <c r="BI141" s="55"/>
      <c r="BJ141" s="56"/>
      <c r="BK141" s="54" t="s">
        <v>368</v>
      </c>
      <c r="BL141" s="55"/>
      <c r="BM141" s="55"/>
      <c r="BN141" s="55"/>
      <c r="BO141" s="56"/>
      <c r="BP141" s="57">
        <f>5000+5000</f>
        <v>10000</v>
      </c>
      <c r="BQ141" s="58"/>
      <c r="BR141" s="58"/>
      <c r="BS141" s="58"/>
      <c r="BT141" s="58"/>
      <c r="BU141" s="58"/>
      <c r="BV141" s="58"/>
      <c r="BW141" s="58"/>
      <c r="BX141" s="59"/>
      <c r="BY141" s="43"/>
      <c r="BZ141" s="44"/>
      <c r="CA141" s="44"/>
      <c r="CB141" s="44"/>
      <c r="CC141" s="44"/>
      <c r="CD141" s="44"/>
      <c r="CE141" s="44"/>
      <c r="CF141" s="44"/>
      <c r="CG141" s="45"/>
      <c r="CH141" s="43"/>
      <c r="CI141" s="44"/>
      <c r="CJ141" s="44"/>
      <c r="CK141" s="44"/>
      <c r="CL141" s="44"/>
      <c r="CM141" s="44"/>
      <c r="CN141" s="44"/>
      <c r="CO141" s="44"/>
      <c r="CP141" s="45"/>
      <c r="CQ141" s="46"/>
      <c r="CR141" s="47"/>
      <c r="CS141" s="47"/>
      <c r="CT141" s="47"/>
      <c r="CU141" s="47"/>
      <c r="CV141" s="47"/>
      <c r="CW141" s="47"/>
      <c r="CX141" s="47"/>
      <c r="CY141" s="48"/>
    </row>
    <row r="142" spans="1:103" ht="13.5" customHeight="1">
      <c r="A142" s="68" t="s">
        <v>134</v>
      </c>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2" t="s">
        <v>135</v>
      </c>
      <c r="AW142" s="62"/>
      <c r="AX142" s="62"/>
      <c r="AY142" s="62"/>
      <c r="AZ142" s="62" t="s">
        <v>136</v>
      </c>
      <c r="BA142" s="62"/>
      <c r="BB142" s="62"/>
      <c r="BC142" s="62"/>
      <c r="BD142" s="62"/>
      <c r="BE142" s="62"/>
      <c r="BF142" s="62" t="s">
        <v>311</v>
      </c>
      <c r="BG142" s="62"/>
      <c r="BH142" s="62"/>
      <c r="BI142" s="62"/>
      <c r="BJ142" s="62"/>
      <c r="BK142" s="62" t="s">
        <v>304</v>
      </c>
      <c r="BL142" s="62"/>
      <c r="BM142" s="62"/>
      <c r="BN142" s="62"/>
      <c r="BO142" s="62"/>
      <c r="BP142" s="64">
        <f>BP145+BP148</f>
        <v>77000</v>
      </c>
      <c r="BQ142" s="64"/>
      <c r="BR142" s="64"/>
      <c r="BS142" s="64"/>
      <c r="BT142" s="64"/>
      <c r="BU142" s="64"/>
      <c r="BV142" s="64"/>
      <c r="BW142" s="64"/>
      <c r="BX142" s="64"/>
      <c r="BY142" s="64">
        <f>BY145+BY148</f>
        <v>77000</v>
      </c>
      <c r="BZ142" s="64"/>
      <c r="CA142" s="64"/>
      <c r="CB142" s="64"/>
      <c r="CC142" s="64"/>
      <c r="CD142" s="64"/>
      <c r="CE142" s="64"/>
      <c r="CF142" s="64"/>
      <c r="CG142" s="64"/>
      <c r="CH142" s="64">
        <f>CH145+CH148</f>
        <v>77000</v>
      </c>
      <c r="CI142" s="64"/>
      <c r="CJ142" s="64"/>
      <c r="CK142" s="64"/>
      <c r="CL142" s="64"/>
      <c r="CM142" s="64"/>
      <c r="CN142" s="64"/>
      <c r="CO142" s="64"/>
      <c r="CP142" s="64"/>
      <c r="CQ142" s="69" t="s">
        <v>42</v>
      </c>
      <c r="CR142" s="69"/>
      <c r="CS142" s="69"/>
      <c r="CT142" s="69"/>
      <c r="CU142" s="69"/>
      <c r="CV142" s="69"/>
      <c r="CW142" s="69"/>
      <c r="CX142" s="69"/>
      <c r="CY142" s="69"/>
    </row>
    <row r="143" spans="1:103" ht="14.25" customHeight="1">
      <c r="A143" s="40" t="s">
        <v>76</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39" t="s">
        <v>137</v>
      </c>
      <c r="AW143" s="39"/>
      <c r="AX143" s="39"/>
      <c r="AY143" s="39"/>
      <c r="AZ143" s="39" t="s">
        <v>138</v>
      </c>
      <c r="BA143" s="39"/>
      <c r="BB143" s="39"/>
      <c r="BC143" s="39"/>
      <c r="BD143" s="39"/>
      <c r="BE143" s="39"/>
      <c r="BF143" s="39"/>
      <c r="BG143" s="39"/>
      <c r="BH143" s="39"/>
      <c r="BI143" s="39"/>
      <c r="BJ143" s="39"/>
      <c r="BK143" s="39"/>
      <c r="BL143" s="39"/>
      <c r="BM143" s="39"/>
      <c r="BN143" s="39"/>
      <c r="BO143" s="39"/>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66" t="s">
        <v>42</v>
      </c>
      <c r="CR143" s="66"/>
      <c r="CS143" s="66"/>
      <c r="CT143" s="66"/>
      <c r="CU143" s="66"/>
      <c r="CV143" s="66"/>
      <c r="CW143" s="66"/>
      <c r="CX143" s="66"/>
      <c r="CY143" s="66"/>
    </row>
    <row r="144" spans="1:103" ht="14.25" customHeight="1">
      <c r="A144" s="40" t="s">
        <v>139</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39"/>
      <c r="AW144" s="39"/>
      <c r="AX144" s="39"/>
      <c r="AY144" s="39"/>
      <c r="AZ144" s="39"/>
      <c r="BA144" s="39"/>
      <c r="BB144" s="39"/>
      <c r="BC144" s="39"/>
      <c r="BD144" s="39"/>
      <c r="BE144" s="39"/>
      <c r="BF144" s="39"/>
      <c r="BG144" s="39"/>
      <c r="BH144" s="39"/>
      <c r="BI144" s="39"/>
      <c r="BJ144" s="39"/>
      <c r="BK144" s="39"/>
      <c r="BL144" s="39"/>
      <c r="BM144" s="39"/>
      <c r="BN144" s="39"/>
      <c r="BO144" s="39"/>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66"/>
      <c r="CR144" s="66"/>
      <c r="CS144" s="66"/>
      <c r="CT144" s="66"/>
      <c r="CU144" s="66"/>
      <c r="CV144" s="66"/>
      <c r="CW144" s="66"/>
      <c r="CX144" s="66"/>
      <c r="CY144" s="66"/>
    </row>
    <row r="145" spans="1:103" ht="25.5" customHeight="1">
      <c r="A145" s="68" t="s">
        <v>140</v>
      </c>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2" t="s">
        <v>141</v>
      </c>
      <c r="AW145" s="62"/>
      <c r="AX145" s="62"/>
      <c r="AY145" s="62"/>
      <c r="AZ145" s="62" t="s">
        <v>142</v>
      </c>
      <c r="BA145" s="62"/>
      <c r="BB145" s="62"/>
      <c r="BC145" s="62"/>
      <c r="BD145" s="62"/>
      <c r="BE145" s="62"/>
      <c r="BF145" s="62" t="s">
        <v>311</v>
      </c>
      <c r="BG145" s="62"/>
      <c r="BH145" s="62"/>
      <c r="BI145" s="62"/>
      <c r="BJ145" s="62"/>
      <c r="BK145" s="62" t="s">
        <v>304</v>
      </c>
      <c r="BL145" s="62"/>
      <c r="BM145" s="62"/>
      <c r="BN145" s="62"/>
      <c r="BO145" s="62"/>
      <c r="BP145" s="64">
        <f>SUM(BP147)</f>
        <v>8000</v>
      </c>
      <c r="BQ145" s="64"/>
      <c r="BR145" s="64"/>
      <c r="BS145" s="64"/>
      <c r="BT145" s="64"/>
      <c r="BU145" s="64"/>
      <c r="BV145" s="64"/>
      <c r="BW145" s="64"/>
      <c r="BX145" s="64"/>
      <c r="BY145" s="64">
        <f>SUM(BY147)</f>
        <v>8000</v>
      </c>
      <c r="BZ145" s="64"/>
      <c r="CA145" s="64"/>
      <c r="CB145" s="64"/>
      <c r="CC145" s="64"/>
      <c r="CD145" s="64"/>
      <c r="CE145" s="64"/>
      <c r="CF145" s="64"/>
      <c r="CG145" s="64"/>
      <c r="CH145" s="64">
        <f>SUM(CH147)</f>
        <v>8000</v>
      </c>
      <c r="CI145" s="64"/>
      <c r="CJ145" s="64"/>
      <c r="CK145" s="64"/>
      <c r="CL145" s="64"/>
      <c r="CM145" s="64"/>
      <c r="CN145" s="64"/>
      <c r="CO145" s="64"/>
      <c r="CP145" s="64"/>
      <c r="CQ145" s="69" t="s">
        <v>42</v>
      </c>
      <c r="CR145" s="69"/>
      <c r="CS145" s="69"/>
      <c r="CT145" s="69"/>
      <c r="CU145" s="69"/>
      <c r="CV145" s="69"/>
      <c r="CW145" s="69"/>
      <c r="CX145" s="69"/>
      <c r="CY145" s="69"/>
    </row>
    <row r="146" spans="1:103" ht="14.25" customHeight="1">
      <c r="A146" s="68" t="s">
        <v>143</v>
      </c>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2"/>
      <c r="AW146" s="62"/>
      <c r="AX146" s="62"/>
      <c r="AY146" s="62"/>
      <c r="AZ146" s="62"/>
      <c r="BA146" s="62"/>
      <c r="BB146" s="62"/>
      <c r="BC146" s="62"/>
      <c r="BD146" s="62"/>
      <c r="BE146" s="62"/>
      <c r="BF146" s="62"/>
      <c r="BG146" s="62"/>
      <c r="BH146" s="62"/>
      <c r="BI146" s="62"/>
      <c r="BJ146" s="62"/>
      <c r="BK146" s="62"/>
      <c r="BL146" s="62"/>
      <c r="BM146" s="62"/>
      <c r="BN146" s="62"/>
      <c r="BO146" s="62"/>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9"/>
      <c r="CR146" s="69"/>
      <c r="CS146" s="69"/>
      <c r="CT146" s="69"/>
      <c r="CU146" s="69"/>
      <c r="CV146" s="69"/>
      <c r="CW146" s="69"/>
      <c r="CX146" s="69"/>
      <c r="CY146" s="69"/>
    </row>
    <row r="147" spans="1:103" ht="23.25" customHeight="1">
      <c r="A147" s="42" t="s">
        <v>140</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38"/>
      <c r="AW147" s="38"/>
      <c r="AX147" s="38"/>
      <c r="AY147" s="38"/>
      <c r="AZ147" s="38" t="s">
        <v>142</v>
      </c>
      <c r="BA147" s="38"/>
      <c r="BB147" s="38"/>
      <c r="BC147" s="38"/>
      <c r="BD147" s="38"/>
      <c r="BE147" s="38"/>
      <c r="BF147" s="38" t="s">
        <v>298</v>
      </c>
      <c r="BG147" s="38"/>
      <c r="BH147" s="38"/>
      <c r="BI147" s="38"/>
      <c r="BJ147" s="38"/>
      <c r="BK147" s="39" t="s">
        <v>302</v>
      </c>
      <c r="BL147" s="39"/>
      <c r="BM147" s="39"/>
      <c r="BN147" s="39"/>
      <c r="BO147" s="39"/>
      <c r="BP147" s="63">
        <f>8000</f>
        <v>8000</v>
      </c>
      <c r="BQ147" s="63"/>
      <c r="BR147" s="63"/>
      <c r="BS147" s="63"/>
      <c r="BT147" s="63"/>
      <c r="BU147" s="63"/>
      <c r="BV147" s="63"/>
      <c r="BW147" s="63"/>
      <c r="BX147" s="63"/>
      <c r="BY147" s="63">
        <f>8000</f>
        <v>8000</v>
      </c>
      <c r="BZ147" s="63"/>
      <c r="CA147" s="63"/>
      <c r="CB147" s="63"/>
      <c r="CC147" s="63"/>
      <c r="CD147" s="63"/>
      <c r="CE147" s="63"/>
      <c r="CF147" s="63"/>
      <c r="CG147" s="63"/>
      <c r="CH147" s="63">
        <f>8000</f>
        <v>8000</v>
      </c>
      <c r="CI147" s="63"/>
      <c r="CJ147" s="63"/>
      <c r="CK147" s="63"/>
      <c r="CL147" s="63"/>
      <c r="CM147" s="63"/>
      <c r="CN147" s="63"/>
      <c r="CO147" s="63"/>
      <c r="CP147" s="63"/>
      <c r="CQ147" s="65"/>
      <c r="CR147" s="65"/>
      <c r="CS147" s="65"/>
      <c r="CT147" s="65"/>
      <c r="CU147" s="65"/>
      <c r="CV147" s="65"/>
      <c r="CW147" s="65"/>
      <c r="CX147" s="65"/>
      <c r="CY147" s="65"/>
    </row>
    <row r="148" spans="1:103" ht="13.5" customHeight="1">
      <c r="A148" s="68" t="s">
        <v>144</v>
      </c>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2" t="s">
        <v>145</v>
      </c>
      <c r="AW148" s="62"/>
      <c r="AX148" s="62"/>
      <c r="AY148" s="62"/>
      <c r="AZ148" s="62" t="s">
        <v>146</v>
      </c>
      <c r="BA148" s="62"/>
      <c r="BB148" s="62"/>
      <c r="BC148" s="62"/>
      <c r="BD148" s="62"/>
      <c r="BE148" s="62"/>
      <c r="BF148" s="62" t="s">
        <v>311</v>
      </c>
      <c r="BG148" s="62"/>
      <c r="BH148" s="62"/>
      <c r="BI148" s="62"/>
      <c r="BJ148" s="62"/>
      <c r="BK148" s="62" t="s">
        <v>304</v>
      </c>
      <c r="BL148" s="62"/>
      <c r="BM148" s="62"/>
      <c r="BN148" s="62"/>
      <c r="BO148" s="62"/>
      <c r="BP148" s="64">
        <f>SUM(BP149:BX150)</f>
        <v>69000</v>
      </c>
      <c r="BQ148" s="64"/>
      <c r="BR148" s="64"/>
      <c r="BS148" s="64"/>
      <c r="BT148" s="64"/>
      <c r="BU148" s="64"/>
      <c r="BV148" s="64"/>
      <c r="BW148" s="64"/>
      <c r="BX148" s="64"/>
      <c r="BY148" s="64">
        <f>SUM(BY149:CG150)</f>
        <v>69000</v>
      </c>
      <c r="BZ148" s="64"/>
      <c r="CA148" s="64"/>
      <c r="CB148" s="64"/>
      <c r="CC148" s="64"/>
      <c r="CD148" s="64"/>
      <c r="CE148" s="64"/>
      <c r="CF148" s="64"/>
      <c r="CG148" s="64"/>
      <c r="CH148" s="64">
        <f>SUM(CH149:CP150)</f>
        <v>69000</v>
      </c>
      <c r="CI148" s="64"/>
      <c r="CJ148" s="64"/>
      <c r="CK148" s="64"/>
      <c r="CL148" s="64"/>
      <c r="CM148" s="64"/>
      <c r="CN148" s="64"/>
      <c r="CO148" s="64"/>
      <c r="CP148" s="64"/>
      <c r="CQ148" s="69" t="s">
        <v>42</v>
      </c>
      <c r="CR148" s="69"/>
      <c r="CS148" s="69"/>
      <c r="CT148" s="69"/>
      <c r="CU148" s="69"/>
      <c r="CV148" s="69"/>
      <c r="CW148" s="69"/>
      <c r="CX148" s="69"/>
      <c r="CY148" s="69"/>
    </row>
    <row r="149" spans="1:103" ht="13.5" customHeight="1">
      <c r="A149" s="42" t="s">
        <v>144</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62"/>
      <c r="AW149" s="62"/>
      <c r="AX149" s="62"/>
      <c r="AY149" s="62"/>
      <c r="AZ149" s="38" t="s">
        <v>146</v>
      </c>
      <c r="BA149" s="38"/>
      <c r="BB149" s="38"/>
      <c r="BC149" s="38"/>
      <c r="BD149" s="38"/>
      <c r="BE149" s="38"/>
      <c r="BF149" s="38" t="s">
        <v>298</v>
      </c>
      <c r="BG149" s="38"/>
      <c r="BH149" s="38"/>
      <c r="BI149" s="38"/>
      <c r="BJ149" s="38"/>
      <c r="BK149" s="39" t="s">
        <v>301</v>
      </c>
      <c r="BL149" s="39"/>
      <c r="BM149" s="39"/>
      <c r="BN149" s="39"/>
      <c r="BO149" s="39"/>
      <c r="BP149" s="63">
        <f>36000</f>
        <v>36000</v>
      </c>
      <c r="BQ149" s="63"/>
      <c r="BR149" s="63"/>
      <c r="BS149" s="63"/>
      <c r="BT149" s="63"/>
      <c r="BU149" s="63"/>
      <c r="BV149" s="63"/>
      <c r="BW149" s="63"/>
      <c r="BX149" s="63"/>
      <c r="BY149" s="63">
        <f>36000</f>
        <v>36000</v>
      </c>
      <c r="BZ149" s="63"/>
      <c r="CA149" s="63"/>
      <c r="CB149" s="63"/>
      <c r="CC149" s="63"/>
      <c r="CD149" s="63"/>
      <c r="CE149" s="63"/>
      <c r="CF149" s="63"/>
      <c r="CG149" s="63"/>
      <c r="CH149" s="63">
        <f>36000</f>
        <v>36000</v>
      </c>
      <c r="CI149" s="63"/>
      <c r="CJ149" s="63"/>
      <c r="CK149" s="63"/>
      <c r="CL149" s="63"/>
      <c r="CM149" s="63"/>
      <c r="CN149" s="63"/>
      <c r="CO149" s="63"/>
      <c r="CP149" s="63"/>
      <c r="CQ149" s="65"/>
      <c r="CR149" s="65"/>
      <c r="CS149" s="65"/>
      <c r="CT149" s="65"/>
      <c r="CU149" s="65"/>
      <c r="CV149" s="65"/>
      <c r="CW149" s="65"/>
      <c r="CX149" s="65"/>
      <c r="CY149" s="65"/>
    </row>
    <row r="150" spans="1:103" ht="13.5" customHeight="1">
      <c r="A150" s="42" t="s">
        <v>144</v>
      </c>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62"/>
      <c r="AW150" s="62"/>
      <c r="AX150" s="62"/>
      <c r="AY150" s="62"/>
      <c r="AZ150" s="38" t="s">
        <v>146</v>
      </c>
      <c r="BA150" s="38"/>
      <c r="BB150" s="38"/>
      <c r="BC150" s="38"/>
      <c r="BD150" s="38"/>
      <c r="BE150" s="38"/>
      <c r="BF150" s="38" t="s">
        <v>298</v>
      </c>
      <c r="BG150" s="38"/>
      <c r="BH150" s="38"/>
      <c r="BI150" s="38"/>
      <c r="BJ150" s="38"/>
      <c r="BK150" s="39" t="s">
        <v>302</v>
      </c>
      <c r="BL150" s="39"/>
      <c r="BM150" s="39"/>
      <c r="BN150" s="39"/>
      <c r="BO150" s="39"/>
      <c r="BP150" s="63">
        <f>33000</f>
        <v>33000</v>
      </c>
      <c r="BQ150" s="63"/>
      <c r="BR150" s="63"/>
      <c r="BS150" s="63"/>
      <c r="BT150" s="63"/>
      <c r="BU150" s="63"/>
      <c r="BV150" s="63"/>
      <c r="BW150" s="63"/>
      <c r="BX150" s="63"/>
      <c r="BY150" s="63">
        <f>33000</f>
        <v>33000</v>
      </c>
      <c r="BZ150" s="63"/>
      <c r="CA150" s="63"/>
      <c r="CB150" s="63"/>
      <c r="CC150" s="63"/>
      <c r="CD150" s="63"/>
      <c r="CE150" s="63"/>
      <c r="CF150" s="63"/>
      <c r="CG150" s="63"/>
      <c r="CH150" s="63">
        <f>33000</f>
        <v>33000</v>
      </c>
      <c r="CI150" s="63"/>
      <c r="CJ150" s="63"/>
      <c r="CK150" s="63"/>
      <c r="CL150" s="63"/>
      <c r="CM150" s="63"/>
      <c r="CN150" s="63"/>
      <c r="CO150" s="63"/>
      <c r="CP150" s="63"/>
      <c r="CQ150" s="65"/>
      <c r="CR150" s="65"/>
      <c r="CS150" s="65"/>
      <c r="CT150" s="65"/>
      <c r="CU150" s="65"/>
      <c r="CV150" s="65"/>
      <c r="CW150" s="65"/>
      <c r="CX150" s="65"/>
      <c r="CY150" s="65"/>
    </row>
    <row r="151" spans="1:103" ht="13.5" customHeight="1">
      <c r="A151" s="40" t="s">
        <v>147</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39" t="s">
        <v>148</v>
      </c>
      <c r="AW151" s="39"/>
      <c r="AX151" s="39"/>
      <c r="AY151" s="39"/>
      <c r="AZ151" s="39" t="s">
        <v>42</v>
      </c>
      <c r="BA151" s="39"/>
      <c r="BB151" s="39"/>
      <c r="BC151" s="39"/>
      <c r="BD151" s="39"/>
      <c r="BE151" s="39"/>
      <c r="BF151" s="39" t="s">
        <v>42</v>
      </c>
      <c r="BG151" s="39"/>
      <c r="BH151" s="39"/>
      <c r="BI151" s="39"/>
      <c r="BJ151" s="39"/>
      <c r="BK151" s="39" t="s">
        <v>42</v>
      </c>
      <c r="BL151" s="39"/>
      <c r="BM151" s="39"/>
      <c r="BN151" s="39"/>
      <c r="BO151" s="39"/>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t="s">
        <v>42</v>
      </c>
      <c r="CR151" s="66"/>
      <c r="CS151" s="66"/>
      <c r="CT151" s="66"/>
      <c r="CU151" s="66"/>
      <c r="CV151" s="66"/>
      <c r="CW151" s="66"/>
      <c r="CX151" s="66"/>
      <c r="CY151" s="66"/>
    </row>
    <row r="152" spans="1:103" ht="14.25" customHeight="1">
      <c r="A152" s="40" t="s">
        <v>76</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39" t="s">
        <v>149</v>
      </c>
      <c r="AW152" s="39"/>
      <c r="AX152" s="39"/>
      <c r="AY152" s="39"/>
      <c r="AZ152" s="39" t="s">
        <v>150</v>
      </c>
      <c r="BA152" s="39"/>
      <c r="BB152" s="39"/>
      <c r="BC152" s="39"/>
      <c r="BD152" s="39"/>
      <c r="BE152" s="39"/>
      <c r="BF152" s="39"/>
      <c r="BG152" s="39"/>
      <c r="BH152" s="39"/>
      <c r="BI152" s="39"/>
      <c r="BJ152" s="39"/>
      <c r="BK152" s="39"/>
      <c r="BL152" s="39"/>
      <c r="BM152" s="39"/>
      <c r="BN152" s="39"/>
      <c r="BO152" s="39"/>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t="s">
        <v>42</v>
      </c>
      <c r="CR152" s="66"/>
      <c r="CS152" s="66"/>
      <c r="CT152" s="66"/>
      <c r="CU152" s="66"/>
      <c r="CV152" s="66"/>
      <c r="CW152" s="66"/>
      <c r="CX152" s="66"/>
      <c r="CY152" s="66"/>
    </row>
    <row r="153" spans="1:103" ht="14.25" customHeight="1">
      <c r="A153" s="40" t="s">
        <v>151</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39"/>
      <c r="AW153" s="39"/>
      <c r="AX153" s="39"/>
      <c r="AY153" s="39"/>
      <c r="AZ153" s="39"/>
      <c r="BA153" s="39"/>
      <c r="BB153" s="39"/>
      <c r="BC153" s="39"/>
      <c r="BD153" s="39"/>
      <c r="BE153" s="39"/>
      <c r="BF153" s="39"/>
      <c r="BG153" s="39"/>
      <c r="BH153" s="39"/>
      <c r="BI153" s="39"/>
      <c r="BJ153" s="39"/>
      <c r="BK153" s="39"/>
      <c r="BL153" s="39"/>
      <c r="BM153" s="39"/>
      <c r="BN153" s="39"/>
      <c r="BO153" s="39"/>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row>
    <row r="154" spans="1:103" ht="13.5" customHeight="1">
      <c r="A154" s="40" t="s">
        <v>152</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39" t="s">
        <v>153</v>
      </c>
      <c r="AW154" s="39"/>
      <c r="AX154" s="39"/>
      <c r="AY154" s="39"/>
      <c r="AZ154" s="39" t="s">
        <v>154</v>
      </c>
      <c r="BA154" s="39"/>
      <c r="BB154" s="39"/>
      <c r="BC154" s="39"/>
      <c r="BD154" s="39"/>
      <c r="BE154" s="39"/>
      <c r="BF154" s="39"/>
      <c r="BG154" s="39"/>
      <c r="BH154" s="39"/>
      <c r="BI154" s="39"/>
      <c r="BJ154" s="39"/>
      <c r="BK154" s="39"/>
      <c r="BL154" s="39"/>
      <c r="BM154" s="39"/>
      <c r="BN154" s="39"/>
      <c r="BO154" s="39"/>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t="s">
        <v>42</v>
      </c>
      <c r="CR154" s="66"/>
      <c r="CS154" s="66"/>
      <c r="CT154" s="66"/>
      <c r="CU154" s="66"/>
      <c r="CV154" s="66"/>
      <c r="CW154" s="66"/>
      <c r="CX154" s="66"/>
      <c r="CY154" s="66"/>
    </row>
    <row r="155" spans="1:103" ht="14.25" customHeight="1">
      <c r="A155" s="40" t="s">
        <v>155</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39" t="s">
        <v>156</v>
      </c>
      <c r="AW155" s="39"/>
      <c r="AX155" s="39"/>
      <c r="AY155" s="39"/>
      <c r="AZ155" s="39" t="s">
        <v>157</v>
      </c>
      <c r="BA155" s="39"/>
      <c r="BB155" s="39"/>
      <c r="BC155" s="39"/>
      <c r="BD155" s="39"/>
      <c r="BE155" s="39"/>
      <c r="BF155" s="39"/>
      <c r="BG155" s="39"/>
      <c r="BH155" s="39"/>
      <c r="BI155" s="39"/>
      <c r="BJ155" s="39"/>
      <c r="BK155" s="39"/>
      <c r="BL155" s="39"/>
      <c r="BM155" s="39"/>
      <c r="BN155" s="39"/>
      <c r="BO155" s="39"/>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t="s">
        <v>42</v>
      </c>
      <c r="CR155" s="66"/>
      <c r="CS155" s="66"/>
      <c r="CT155" s="66"/>
      <c r="CU155" s="66"/>
      <c r="CV155" s="66"/>
      <c r="CW155" s="66"/>
      <c r="CX155" s="66"/>
      <c r="CY155" s="66"/>
    </row>
    <row r="156" spans="1:103" ht="14.25" customHeight="1">
      <c r="A156" s="40" t="s">
        <v>158</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39"/>
      <c r="AW156" s="39"/>
      <c r="AX156" s="39"/>
      <c r="AY156" s="39"/>
      <c r="AZ156" s="39"/>
      <c r="BA156" s="39"/>
      <c r="BB156" s="39"/>
      <c r="BC156" s="39"/>
      <c r="BD156" s="39"/>
      <c r="BE156" s="39"/>
      <c r="BF156" s="39"/>
      <c r="BG156" s="39"/>
      <c r="BH156" s="39"/>
      <c r="BI156" s="39"/>
      <c r="BJ156" s="39"/>
      <c r="BK156" s="39"/>
      <c r="BL156" s="39"/>
      <c r="BM156" s="39"/>
      <c r="BN156" s="39"/>
      <c r="BO156" s="39"/>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row>
    <row r="157" spans="1:103" ht="13.5" customHeight="1">
      <c r="A157" s="40" t="s">
        <v>159</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39" t="s">
        <v>160</v>
      </c>
      <c r="AW157" s="39"/>
      <c r="AX157" s="39"/>
      <c r="AY157" s="39"/>
      <c r="AZ157" s="39" t="s">
        <v>42</v>
      </c>
      <c r="BA157" s="39"/>
      <c r="BB157" s="39"/>
      <c r="BC157" s="39"/>
      <c r="BD157" s="39"/>
      <c r="BE157" s="39"/>
      <c r="BF157" s="39"/>
      <c r="BG157" s="39"/>
      <c r="BH157" s="39"/>
      <c r="BI157" s="39"/>
      <c r="BJ157" s="39"/>
      <c r="BK157" s="39"/>
      <c r="BL157" s="39"/>
      <c r="BM157" s="39"/>
      <c r="BN157" s="39"/>
      <c r="BO157" s="39"/>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t="s">
        <v>42</v>
      </c>
      <c r="CR157" s="66"/>
      <c r="CS157" s="66"/>
      <c r="CT157" s="66"/>
      <c r="CU157" s="66"/>
      <c r="CV157" s="66"/>
      <c r="CW157" s="66"/>
      <c r="CX157" s="66"/>
      <c r="CY157" s="66"/>
    </row>
    <row r="158" spans="1:103" ht="25.5" customHeight="1">
      <c r="A158" s="40" t="s">
        <v>161</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39" t="s">
        <v>162</v>
      </c>
      <c r="AW158" s="39"/>
      <c r="AX158" s="39"/>
      <c r="AY158" s="39"/>
      <c r="AZ158" s="39" t="s">
        <v>163</v>
      </c>
      <c r="BA158" s="39"/>
      <c r="BB158" s="39"/>
      <c r="BC158" s="39"/>
      <c r="BD158" s="39"/>
      <c r="BE158" s="39"/>
      <c r="BF158" s="39"/>
      <c r="BG158" s="39"/>
      <c r="BH158" s="39"/>
      <c r="BI158" s="39"/>
      <c r="BJ158" s="39"/>
      <c r="BK158" s="39"/>
      <c r="BL158" s="39"/>
      <c r="BM158" s="39"/>
      <c r="BN158" s="39"/>
      <c r="BO158" s="39"/>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6"/>
      <c r="CM158" s="66"/>
      <c r="CN158" s="66"/>
      <c r="CO158" s="66"/>
      <c r="CP158" s="66"/>
      <c r="CQ158" s="66" t="s">
        <v>42</v>
      </c>
      <c r="CR158" s="66"/>
      <c r="CS158" s="66"/>
      <c r="CT158" s="66"/>
      <c r="CU158" s="66"/>
      <c r="CV158" s="66"/>
      <c r="CW158" s="66"/>
      <c r="CX158" s="66"/>
      <c r="CY158" s="66"/>
    </row>
    <row r="159" spans="1:103" ht="25.5" customHeight="1">
      <c r="A159" s="40" t="s">
        <v>164</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39"/>
      <c r="AW159" s="39"/>
      <c r="AX159" s="39"/>
      <c r="AY159" s="39"/>
      <c r="AZ159" s="39"/>
      <c r="BA159" s="39"/>
      <c r="BB159" s="39"/>
      <c r="BC159" s="39"/>
      <c r="BD159" s="39"/>
      <c r="BE159" s="39"/>
      <c r="BF159" s="39"/>
      <c r="BG159" s="39"/>
      <c r="BH159" s="39"/>
      <c r="BI159" s="39"/>
      <c r="BJ159" s="39"/>
      <c r="BK159" s="39"/>
      <c r="BL159" s="39"/>
      <c r="BM159" s="39"/>
      <c r="BN159" s="39"/>
      <c r="BO159" s="39"/>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c r="CV159" s="66"/>
      <c r="CW159" s="66"/>
      <c r="CX159" s="66"/>
      <c r="CY159" s="66"/>
    </row>
    <row r="160" spans="1:103" ht="13.5" customHeight="1">
      <c r="A160" s="75" t="s">
        <v>312</v>
      </c>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6" t="s">
        <v>165</v>
      </c>
      <c r="AW160" s="76"/>
      <c r="AX160" s="76"/>
      <c r="AY160" s="76"/>
      <c r="AZ160" s="76" t="s">
        <v>313</v>
      </c>
      <c r="BA160" s="76"/>
      <c r="BB160" s="76"/>
      <c r="BC160" s="76"/>
      <c r="BD160" s="76"/>
      <c r="BE160" s="76"/>
      <c r="BF160" s="76" t="s">
        <v>311</v>
      </c>
      <c r="BG160" s="76"/>
      <c r="BH160" s="76"/>
      <c r="BI160" s="76"/>
      <c r="BJ160" s="76"/>
      <c r="BK160" s="62" t="s">
        <v>304</v>
      </c>
      <c r="BL160" s="62"/>
      <c r="BM160" s="62"/>
      <c r="BN160" s="62"/>
      <c r="BO160" s="62"/>
      <c r="BP160" s="67">
        <f>BP165+BP202</f>
        <v>59488778.35999999</v>
      </c>
      <c r="BQ160" s="67"/>
      <c r="BR160" s="67"/>
      <c r="BS160" s="67"/>
      <c r="BT160" s="67"/>
      <c r="BU160" s="67"/>
      <c r="BV160" s="67"/>
      <c r="BW160" s="67"/>
      <c r="BX160" s="67"/>
      <c r="BY160" s="67">
        <f>BY165+BY202</f>
        <v>29964000</v>
      </c>
      <c r="BZ160" s="67"/>
      <c r="CA160" s="67"/>
      <c r="CB160" s="67"/>
      <c r="CC160" s="67"/>
      <c r="CD160" s="67"/>
      <c r="CE160" s="67"/>
      <c r="CF160" s="67"/>
      <c r="CG160" s="67"/>
      <c r="CH160" s="67">
        <f>CH165+CH202</f>
        <v>29964000</v>
      </c>
      <c r="CI160" s="67"/>
      <c r="CJ160" s="67"/>
      <c r="CK160" s="67"/>
      <c r="CL160" s="67"/>
      <c r="CM160" s="67"/>
      <c r="CN160" s="67"/>
      <c r="CO160" s="67"/>
      <c r="CP160" s="67"/>
      <c r="CQ160" s="77" t="s">
        <v>42</v>
      </c>
      <c r="CR160" s="77"/>
      <c r="CS160" s="77"/>
      <c r="CT160" s="77"/>
      <c r="CU160" s="77"/>
      <c r="CV160" s="77"/>
      <c r="CW160" s="77"/>
      <c r="CX160" s="77"/>
      <c r="CY160" s="77"/>
    </row>
    <row r="161" spans="1:103" ht="14.25" customHeight="1">
      <c r="A161" s="40" t="s">
        <v>47</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39" t="s">
        <v>166</v>
      </c>
      <c r="AW161" s="39"/>
      <c r="AX161" s="39"/>
      <c r="AY161" s="39"/>
      <c r="AZ161" s="39" t="s">
        <v>167</v>
      </c>
      <c r="BA161" s="39"/>
      <c r="BB161" s="39"/>
      <c r="BC161" s="39"/>
      <c r="BD161" s="39"/>
      <c r="BE161" s="39"/>
      <c r="BF161" s="39"/>
      <c r="BG161" s="39"/>
      <c r="BH161" s="39"/>
      <c r="BI161" s="39"/>
      <c r="BJ161" s="39"/>
      <c r="BK161" s="39"/>
      <c r="BL161" s="39"/>
      <c r="BM161" s="39"/>
      <c r="BN161" s="39"/>
      <c r="BO161" s="39"/>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66"/>
      <c r="CR161" s="66"/>
      <c r="CS161" s="66"/>
      <c r="CT161" s="66"/>
      <c r="CU161" s="66"/>
      <c r="CV161" s="66"/>
      <c r="CW161" s="66"/>
      <c r="CX161" s="66"/>
      <c r="CY161" s="66"/>
    </row>
    <row r="162" spans="1:103" ht="14.25" customHeight="1">
      <c r="A162" s="40" t="s">
        <v>168</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39"/>
      <c r="AW162" s="39"/>
      <c r="AX162" s="39"/>
      <c r="AY162" s="39"/>
      <c r="AZ162" s="39"/>
      <c r="BA162" s="39"/>
      <c r="BB162" s="39"/>
      <c r="BC162" s="39"/>
      <c r="BD162" s="39"/>
      <c r="BE162" s="39"/>
      <c r="BF162" s="39"/>
      <c r="BG162" s="39"/>
      <c r="BH162" s="39"/>
      <c r="BI162" s="39"/>
      <c r="BJ162" s="39"/>
      <c r="BK162" s="39"/>
      <c r="BL162" s="39"/>
      <c r="BM162" s="39"/>
      <c r="BN162" s="39"/>
      <c r="BO162" s="39"/>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66"/>
      <c r="CR162" s="66"/>
      <c r="CS162" s="66"/>
      <c r="CT162" s="66"/>
      <c r="CU162" s="66"/>
      <c r="CV162" s="66"/>
      <c r="CW162" s="66"/>
      <c r="CX162" s="66"/>
      <c r="CY162" s="66"/>
    </row>
    <row r="163" spans="1:103" ht="25.5" customHeight="1">
      <c r="A163" s="40" t="s">
        <v>169</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39" t="s">
        <v>320</v>
      </c>
      <c r="AW163" s="39"/>
      <c r="AX163" s="39"/>
      <c r="AY163" s="39"/>
      <c r="AZ163" s="39" t="s">
        <v>170</v>
      </c>
      <c r="BA163" s="39"/>
      <c r="BB163" s="39"/>
      <c r="BC163" s="39"/>
      <c r="BD163" s="39"/>
      <c r="BE163" s="39"/>
      <c r="BF163" s="39"/>
      <c r="BG163" s="39"/>
      <c r="BH163" s="39"/>
      <c r="BI163" s="39"/>
      <c r="BJ163" s="39"/>
      <c r="BK163" s="39"/>
      <c r="BL163" s="39"/>
      <c r="BM163" s="39"/>
      <c r="BN163" s="39"/>
      <c r="BO163" s="39"/>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66"/>
      <c r="CR163" s="66"/>
      <c r="CS163" s="66"/>
      <c r="CT163" s="66"/>
      <c r="CU163" s="66"/>
      <c r="CV163" s="66"/>
      <c r="CW163" s="66"/>
      <c r="CX163" s="66"/>
      <c r="CY163" s="66"/>
    </row>
    <row r="164" spans="1:103" ht="14.25" customHeight="1">
      <c r="A164" s="40" t="s">
        <v>171</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39"/>
      <c r="AW164" s="39"/>
      <c r="AX164" s="39"/>
      <c r="AY164" s="39"/>
      <c r="AZ164" s="39"/>
      <c r="BA164" s="39"/>
      <c r="BB164" s="39"/>
      <c r="BC164" s="39"/>
      <c r="BD164" s="39"/>
      <c r="BE164" s="39"/>
      <c r="BF164" s="39"/>
      <c r="BG164" s="39"/>
      <c r="BH164" s="39"/>
      <c r="BI164" s="39"/>
      <c r="BJ164" s="39"/>
      <c r="BK164" s="39"/>
      <c r="BL164" s="39"/>
      <c r="BM164" s="39"/>
      <c r="BN164" s="39"/>
      <c r="BO164" s="39"/>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66"/>
      <c r="CR164" s="66"/>
      <c r="CS164" s="66"/>
      <c r="CT164" s="66"/>
      <c r="CU164" s="66"/>
      <c r="CV164" s="66"/>
      <c r="CW164" s="66"/>
      <c r="CX164" s="66"/>
      <c r="CY164" s="66"/>
    </row>
    <row r="165" spans="1:103" ht="13.5" customHeight="1">
      <c r="A165" s="68" t="s">
        <v>172</v>
      </c>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2" t="s">
        <v>322</v>
      </c>
      <c r="AW165" s="62"/>
      <c r="AX165" s="62"/>
      <c r="AY165" s="62"/>
      <c r="AZ165" s="62" t="s">
        <v>173</v>
      </c>
      <c r="BA165" s="62"/>
      <c r="BB165" s="62"/>
      <c r="BC165" s="62"/>
      <c r="BD165" s="62"/>
      <c r="BE165" s="62"/>
      <c r="BF165" s="62" t="s">
        <v>311</v>
      </c>
      <c r="BG165" s="62"/>
      <c r="BH165" s="62"/>
      <c r="BI165" s="62"/>
      <c r="BJ165" s="62"/>
      <c r="BK165" s="62" t="s">
        <v>304</v>
      </c>
      <c r="BL165" s="62"/>
      <c r="BM165" s="62"/>
      <c r="BN165" s="62"/>
      <c r="BO165" s="62"/>
      <c r="BP165" s="67">
        <f>BP166+BP171+BP175+BP179+BP186+BP191</f>
        <v>51149938.239999995</v>
      </c>
      <c r="BQ165" s="67"/>
      <c r="BR165" s="67"/>
      <c r="BS165" s="67"/>
      <c r="BT165" s="67"/>
      <c r="BU165" s="67"/>
      <c r="BV165" s="67"/>
      <c r="BW165" s="67"/>
      <c r="BX165" s="67"/>
      <c r="BY165" s="67">
        <f>BY166+BY171+BY175+BY179+BY186+BY191</f>
        <v>20526000</v>
      </c>
      <c r="BZ165" s="67"/>
      <c r="CA165" s="67"/>
      <c r="CB165" s="67"/>
      <c r="CC165" s="67"/>
      <c r="CD165" s="67"/>
      <c r="CE165" s="67"/>
      <c r="CF165" s="67"/>
      <c r="CG165" s="67"/>
      <c r="CH165" s="67">
        <f>CH166+CH171+CH175+CH179+CH186+CH191</f>
        <v>20526000</v>
      </c>
      <c r="CI165" s="67"/>
      <c r="CJ165" s="67"/>
      <c r="CK165" s="67"/>
      <c r="CL165" s="67"/>
      <c r="CM165" s="67"/>
      <c r="CN165" s="67"/>
      <c r="CO165" s="67"/>
      <c r="CP165" s="67"/>
      <c r="CQ165" s="69" t="s">
        <v>42</v>
      </c>
      <c r="CR165" s="69"/>
      <c r="CS165" s="69"/>
      <c r="CT165" s="69"/>
      <c r="CU165" s="69"/>
      <c r="CV165" s="69"/>
      <c r="CW165" s="69"/>
      <c r="CX165" s="69"/>
      <c r="CY165" s="69"/>
    </row>
    <row r="166" spans="1:103" ht="14.25" customHeight="1">
      <c r="A166" s="68" t="s">
        <v>174</v>
      </c>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2"/>
      <c r="AW166" s="62"/>
      <c r="AX166" s="62"/>
      <c r="AY166" s="62"/>
      <c r="AZ166" s="62" t="s">
        <v>173</v>
      </c>
      <c r="BA166" s="62"/>
      <c r="BB166" s="62"/>
      <c r="BC166" s="62"/>
      <c r="BD166" s="62"/>
      <c r="BE166" s="62"/>
      <c r="BF166" s="62" t="s">
        <v>311</v>
      </c>
      <c r="BG166" s="62"/>
      <c r="BH166" s="62"/>
      <c r="BI166" s="62"/>
      <c r="BJ166" s="62"/>
      <c r="BK166" s="62" t="s">
        <v>304</v>
      </c>
      <c r="BL166" s="62"/>
      <c r="BM166" s="62"/>
      <c r="BN166" s="62"/>
      <c r="BO166" s="62"/>
      <c r="BP166" s="67">
        <f>SUM(BP168:BX169)</f>
        <v>418000</v>
      </c>
      <c r="BQ166" s="67"/>
      <c r="BR166" s="67"/>
      <c r="BS166" s="67"/>
      <c r="BT166" s="67"/>
      <c r="BU166" s="67"/>
      <c r="BV166" s="67"/>
      <c r="BW166" s="67"/>
      <c r="BX166" s="67"/>
      <c r="BY166" s="67">
        <f>SUM(BY168:CG169)</f>
        <v>392000</v>
      </c>
      <c r="BZ166" s="67"/>
      <c r="CA166" s="67"/>
      <c r="CB166" s="67"/>
      <c r="CC166" s="67"/>
      <c r="CD166" s="67"/>
      <c r="CE166" s="67"/>
      <c r="CF166" s="67"/>
      <c r="CG166" s="67"/>
      <c r="CH166" s="67">
        <f>SUM(CH168:CP169)</f>
        <v>392000</v>
      </c>
      <c r="CI166" s="67"/>
      <c r="CJ166" s="67"/>
      <c r="CK166" s="67"/>
      <c r="CL166" s="67"/>
      <c r="CM166" s="67"/>
      <c r="CN166" s="67"/>
      <c r="CO166" s="67"/>
      <c r="CP166" s="67"/>
      <c r="CQ166" s="69" t="s">
        <v>42</v>
      </c>
      <c r="CR166" s="69"/>
      <c r="CS166" s="69"/>
      <c r="CT166" s="69"/>
      <c r="CU166" s="69"/>
      <c r="CV166" s="69"/>
      <c r="CW166" s="69"/>
      <c r="CX166" s="69"/>
      <c r="CY166" s="69"/>
    </row>
    <row r="167" spans="1:103" ht="14.25" customHeight="1">
      <c r="A167" s="68" t="s">
        <v>175</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2"/>
      <c r="AW167" s="62"/>
      <c r="AX167" s="62"/>
      <c r="AY167" s="62"/>
      <c r="AZ167" s="62"/>
      <c r="BA167" s="62"/>
      <c r="BB167" s="62"/>
      <c r="BC167" s="62"/>
      <c r="BD167" s="62"/>
      <c r="BE167" s="62"/>
      <c r="BF167" s="62"/>
      <c r="BG167" s="62"/>
      <c r="BH167" s="62"/>
      <c r="BI167" s="62"/>
      <c r="BJ167" s="62"/>
      <c r="BK167" s="62"/>
      <c r="BL167" s="62"/>
      <c r="BM167" s="62"/>
      <c r="BN167" s="62"/>
      <c r="BO167" s="62"/>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9"/>
      <c r="CR167" s="69"/>
      <c r="CS167" s="69"/>
      <c r="CT167" s="69"/>
      <c r="CU167" s="69"/>
      <c r="CV167" s="69"/>
      <c r="CW167" s="69"/>
      <c r="CX167" s="69"/>
      <c r="CY167" s="69"/>
    </row>
    <row r="168" spans="1:103" ht="14.25" customHeight="1">
      <c r="A168" s="42" t="s">
        <v>175</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38"/>
      <c r="AW168" s="38"/>
      <c r="AX168" s="38"/>
      <c r="AY168" s="38"/>
      <c r="AZ168" s="38" t="s">
        <v>173</v>
      </c>
      <c r="BA168" s="38"/>
      <c r="BB168" s="38"/>
      <c r="BC168" s="38"/>
      <c r="BD168" s="38"/>
      <c r="BE168" s="38"/>
      <c r="BF168" s="38" t="s">
        <v>298</v>
      </c>
      <c r="BG168" s="38"/>
      <c r="BH168" s="38"/>
      <c r="BI168" s="38"/>
      <c r="BJ168" s="38"/>
      <c r="BK168" s="39" t="s">
        <v>299</v>
      </c>
      <c r="BL168" s="39"/>
      <c r="BM168" s="39"/>
      <c r="BN168" s="39"/>
      <c r="BO168" s="39"/>
      <c r="BP168" s="41">
        <f>30000+26000</f>
        <v>56000</v>
      </c>
      <c r="BQ168" s="41"/>
      <c r="BR168" s="41"/>
      <c r="BS168" s="41"/>
      <c r="BT168" s="41"/>
      <c r="BU168" s="41"/>
      <c r="BV168" s="41"/>
      <c r="BW168" s="41"/>
      <c r="BX168" s="41"/>
      <c r="BY168" s="41">
        <f>30000</f>
        <v>30000</v>
      </c>
      <c r="BZ168" s="41"/>
      <c r="CA168" s="41"/>
      <c r="CB168" s="41"/>
      <c r="CC168" s="41"/>
      <c r="CD168" s="41"/>
      <c r="CE168" s="41"/>
      <c r="CF168" s="41"/>
      <c r="CG168" s="41"/>
      <c r="CH168" s="41">
        <f>30000</f>
        <v>30000</v>
      </c>
      <c r="CI168" s="41"/>
      <c r="CJ168" s="41"/>
      <c r="CK168" s="41"/>
      <c r="CL168" s="41"/>
      <c r="CM168" s="41"/>
      <c r="CN168" s="41"/>
      <c r="CO168" s="41"/>
      <c r="CP168" s="41"/>
      <c r="CQ168" s="65"/>
      <c r="CR168" s="65"/>
      <c r="CS168" s="65"/>
      <c r="CT168" s="65"/>
      <c r="CU168" s="65"/>
      <c r="CV168" s="65"/>
      <c r="CW168" s="65"/>
      <c r="CX168" s="65"/>
      <c r="CY168" s="65"/>
    </row>
    <row r="169" spans="1:103" ht="14.25" customHeight="1">
      <c r="A169" s="42" t="s">
        <v>175</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38"/>
      <c r="AW169" s="38"/>
      <c r="AX169" s="38"/>
      <c r="AY169" s="38"/>
      <c r="AZ169" s="38" t="s">
        <v>173</v>
      </c>
      <c r="BA169" s="38"/>
      <c r="BB169" s="38"/>
      <c r="BC169" s="38"/>
      <c r="BD169" s="38"/>
      <c r="BE169" s="38"/>
      <c r="BF169" s="38" t="s">
        <v>298</v>
      </c>
      <c r="BG169" s="38"/>
      <c r="BH169" s="38"/>
      <c r="BI169" s="38"/>
      <c r="BJ169" s="38"/>
      <c r="BK169" s="39" t="s">
        <v>302</v>
      </c>
      <c r="BL169" s="39"/>
      <c r="BM169" s="39"/>
      <c r="BN169" s="39"/>
      <c r="BO169" s="39"/>
      <c r="BP169" s="61">
        <f>362000</f>
        <v>362000</v>
      </c>
      <c r="BQ169" s="61"/>
      <c r="BR169" s="61"/>
      <c r="BS169" s="61"/>
      <c r="BT169" s="61"/>
      <c r="BU169" s="61"/>
      <c r="BV169" s="61"/>
      <c r="BW169" s="61"/>
      <c r="BX169" s="61"/>
      <c r="BY169" s="61">
        <f>362000</f>
        <v>362000</v>
      </c>
      <c r="BZ169" s="61"/>
      <c r="CA169" s="61"/>
      <c r="CB169" s="61"/>
      <c r="CC169" s="61"/>
      <c r="CD169" s="61"/>
      <c r="CE169" s="61"/>
      <c r="CF169" s="61"/>
      <c r="CG169" s="61"/>
      <c r="CH169" s="61">
        <f>362000</f>
        <v>362000</v>
      </c>
      <c r="CI169" s="61"/>
      <c r="CJ169" s="61"/>
      <c r="CK169" s="61"/>
      <c r="CL169" s="61"/>
      <c r="CM169" s="61"/>
      <c r="CN169" s="61"/>
      <c r="CO169" s="61"/>
      <c r="CP169" s="61"/>
      <c r="CQ169" s="65"/>
      <c r="CR169" s="65"/>
      <c r="CS169" s="65"/>
      <c r="CT169" s="65"/>
      <c r="CU169" s="65"/>
      <c r="CV169" s="65"/>
      <c r="CW169" s="65"/>
      <c r="CX169" s="65"/>
      <c r="CY169" s="65"/>
    </row>
    <row r="170" spans="1:103" ht="14.25" customHeight="1">
      <c r="A170" s="40" t="s">
        <v>176</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39"/>
      <c r="AW170" s="39"/>
      <c r="AX170" s="39"/>
      <c r="AY170" s="39"/>
      <c r="AZ170" s="39" t="s">
        <v>173</v>
      </c>
      <c r="BA170" s="39"/>
      <c r="BB170" s="39"/>
      <c r="BC170" s="39"/>
      <c r="BD170" s="39"/>
      <c r="BE170" s="39"/>
      <c r="BF170" s="39"/>
      <c r="BG170" s="39"/>
      <c r="BH170" s="39"/>
      <c r="BI170" s="39"/>
      <c r="BJ170" s="39"/>
      <c r="BK170" s="39"/>
      <c r="BL170" s="39"/>
      <c r="BM170" s="39"/>
      <c r="BN170" s="39"/>
      <c r="BO170" s="39"/>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66"/>
      <c r="CR170" s="66"/>
      <c r="CS170" s="66"/>
      <c r="CT170" s="66"/>
      <c r="CU170" s="66"/>
      <c r="CV170" s="66"/>
      <c r="CW170" s="66"/>
      <c r="CX170" s="66"/>
      <c r="CY170" s="66"/>
    </row>
    <row r="171" spans="1:103" ht="14.25" customHeight="1">
      <c r="A171" s="68" t="s">
        <v>177</v>
      </c>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2"/>
      <c r="AW171" s="62"/>
      <c r="AX171" s="62"/>
      <c r="AY171" s="62"/>
      <c r="AZ171" s="62" t="s">
        <v>173</v>
      </c>
      <c r="BA171" s="62"/>
      <c r="BB171" s="62"/>
      <c r="BC171" s="62"/>
      <c r="BD171" s="62"/>
      <c r="BE171" s="62"/>
      <c r="BF171" s="62" t="s">
        <v>311</v>
      </c>
      <c r="BG171" s="62"/>
      <c r="BH171" s="62"/>
      <c r="BI171" s="62"/>
      <c r="BJ171" s="62"/>
      <c r="BK171" s="62" t="s">
        <v>304</v>
      </c>
      <c r="BL171" s="62"/>
      <c r="BM171" s="62"/>
      <c r="BN171" s="62"/>
      <c r="BO171" s="62"/>
      <c r="BP171" s="67">
        <f>SUM(BP172:BX173)</f>
        <v>480748</v>
      </c>
      <c r="BQ171" s="67"/>
      <c r="BR171" s="67"/>
      <c r="BS171" s="67"/>
      <c r="BT171" s="67"/>
      <c r="BU171" s="67"/>
      <c r="BV171" s="67"/>
      <c r="BW171" s="67"/>
      <c r="BX171" s="67"/>
      <c r="BY171" s="67">
        <f>SUM(BY172:CG173)</f>
        <v>459000</v>
      </c>
      <c r="BZ171" s="67"/>
      <c r="CA171" s="67"/>
      <c r="CB171" s="67"/>
      <c r="CC171" s="67"/>
      <c r="CD171" s="67"/>
      <c r="CE171" s="67"/>
      <c r="CF171" s="67"/>
      <c r="CG171" s="67"/>
      <c r="CH171" s="67">
        <f>SUM(CH172:CP173)</f>
        <v>459000</v>
      </c>
      <c r="CI171" s="67"/>
      <c r="CJ171" s="67"/>
      <c r="CK171" s="67"/>
      <c r="CL171" s="67"/>
      <c r="CM171" s="67"/>
      <c r="CN171" s="67"/>
      <c r="CO171" s="67"/>
      <c r="CP171" s="67"/>
      <c r="CQ171" s="69" t="s">
        <v>42</v>
      </c>
      <c r="CR171" s="69"/>
      <c r="CS171" s="69"/>
      <c r="CT171" s="69"/>
      <c r="CU171" s="69"/>
      <c r="CV171" s="69"/>
      <c r="CW171" s="69"/>
      <c r="CX171" s="69"/>
      <c r="CY171" s="69"/>
    </row>
    <row r="172" spans="1:103" ht="14.25" customHeight="1">
      <c r="A172" s="42" t="s">
        <v>177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62"/>
      <c r="AW172" s="62"/>
      <c r="AX172" s="62"/>
      <c r="AY172" s="62"/>
      <c r="AZ172" s="38" t="s">
        <v>173</v>
      </c>
      <c r="BA172" s="38"/>
      <c r="BB172" s="38"/>
      <c r="BC172" s="38"/>
      <c r="BD172" s="38"/>
      <c r="BE172" s="38"/>
      <c r="BF172" s="38" t="s">
        <v>298</v>
      </c>
      <c r="BG172" s="38"/>
      <c r="BH172" s="38"/>
      <c r="BI172" s="38"/>
      <c r="BJ172" s="38"/>
      <c r="BK172" s="39" t="s">
        <v>299</v>
      </c>
      <c r="BL172" s="39"/>
      <c r="BM172" s="39"/>
      <c r="BN172" s="39"/>
      <c r="BO172" s="39"/>
      <c r="BP172" s="41">
        <f>89000+21748</f>
        <v>110748</v>
      </c>
      <c r="BQ172" s="41"/>
      <c r="BR172" s="41"/>
      <c r="BS172" s="41"/>
      <c r="BT172" s="41"/>
      <c r="BU172" s="41"/>
      <c r="BV172" s="41"/>
      <c r="BW172" s="41"/>
      <c r="BX172" s="41"/>
      <c r="BY172" s="41">
        <f>89000</f>
        <v>89000</v>
      </c>
      <c r="BZ172" s="41"/>
      <c r="CA172" s="41"/>
      <c r="CB172" s="41"/>
      <c r="CC172" s="41"/>
      <c r="CD172" s="41"/>
      <c r="CE172" s="41"/>
      <c r="CF172" s="41"/>
      <c r="CG172" s="41"/>
      <c r="CH172" s="41">
        <f>89000</f>
        <v>89000</v>
      </c>
      <c r="CI172" s="41"/>
      <c r="CJ172" s="41"/>
      <c r="CK172" s="41"/>
      <c r="CL172" s="41"/>
      <c r="CM172" s="41"/>
      <c r="CN172" s="41"/>
      <c r="CO172" s="41"/>
      <c r="CP172" s="41"/>
      <c r="CQ172" s="65"/>
      <c r="CR172" s="65"/>
      <c r="CS172" s="65"/>
      <c r="CT172" s="65"/>
      <c r="CU172" s="65"/>
      <c r="CV172" s="65"/>
      <c r="CW172" s="65"/>
      <c r="CX172" s="65"/>
      <c r="CY172" s="65"/>
    </row>
    <row r="173" spans="1:103" ht="14.25" customHeight="1">
      <c r="A173" s="42" t="s">
        <v>177</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62"/>
      <c r="AW173" s="62"/>
      <c r="AX173" s="62"/>
      <c r="AY173" s="62"/>
      <c r="AZ173" s="38" t="s">
        <v>173</v>
      </c>
      <c r="BA173" s="38"/>
      <c r="BB173" s="38"/>
      <c r="BC173" s="38"/>
      <c r="BD173" s="38"/>
      <c r="BE173" s="38"/>
      <c r="BF173" s="38" t="s">
        <v>298</v>
      </c>
      <c r="BG173" s="38"/>
      <c r="BH173" s="38"/>
      <c r="BI173" s="38"/>
      <c r="BJ173" s="38"/>
      <c r="BK173" s="39" t="s">
        <v>301</v>
      </c>
      <c r="BL173" s="39"/>
      <c r="BM173" s="39"/>
      <c r="BN173" s="39"/>
      <c r="BO173" s="39"/>
      <c r="BP173" s="61">
        <f>370000</f>
        <v>370000</v>
      </c>
      <c r="BQ173" s="61"/>
      <c r="BR173" s="61"/>
      <c r="BS173" s="61"/>
      <c r="BT173" s="61"/>
      <c r="BU173" s="61"/>
      <c r="BV173" s="61"/>
      <c r="BW173" s="61"/>
      <c r="BX173" s="61"/>
      <c r="BY173" s="61">
        <f>370000</f>
        <v>370000</v>
      </c>
      <c r="BZ173" s="61"/>
      <c r="CA173" s="61"/>
      <c r="CB173" s="61"/>
      <c r="CC173" s="61"/>
      <c r="CD173" s="61"/>
      <c r="CE173" s="61"/>
      <c r="CF173" s="61"/>
      <c r="CG173" s="61"/>
      <c r="CH173" s="61">
        <f>370000</f>
        <v>370000</v>
      </c>
      <c r="CI173" s="61"/>
      <c r="CJ173" s="61"/>
      <c r="CK173" s="61"/>
      <c r="CL173" s="61"/>
      <c r="CM173" s="61"/>
      <c r="CN173" s="61"/>
      <c r="CO173" s="61"/>
      <c r="CP173" s="61"/>
      <c r="CQ173" s="65"/>
      <c r="CR173" s="65"/>
      <c r="CS173" s="65"/>
      <c r="CT173" s="65"/>
      <c r="CU173" s="65"/>
      <c r="CV173" s="65"/>
      <c r="CW173" s="65"/>
      <c r="CX173" s="65"/>
      <c r="CY173" s="65"/>
    </row>
    <row r="174" spans="1:103" ht="14.25" customHeight="1">
      <c r="A174" s="40" t="s">
        <v>178</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39"/>
      <c r="AW174" s="39"/>
      <c r="AX174" s="39"/>
      <c r="AY174" s="39"/>
      <c r="AZ174" s="39" t="s">
        <v>173</v>
      </c>
      <c r="BA174" s="39"/>
      <c r="BB174" s="39"/>
      <c r="BC174" s="39"/>
      <c r="BD174" s="39"/>
      <c r="BE174" s="39"/>
      <c r="BF174" s="39"/>
      <c r="BG174" s="39"/>
      <c r="BH174" s="39"/>
      <c r="BI174" s="39"/>
      <c r="BJ174" s="39"/>
      <c r="BK174" s="39"/>
      <c r="BL174" s="39"/>
      <c r="BM174" s="39"/>
      <c r="BN174" s="39"/>
      <c r="BO174" s="39"/>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66"/>
      <c r="CR174" s="66"/>
      <c r="CS174" s="66"/>
      <c r="CT174" s="66"/>
      <c r="CU174" s="66"/>
      <c r="CV174" s="66"/>
      <c r="CW174" s="66"/>
      <c r="CX174" s="66"/>
      <c r="CY174" s="66"/>
    </row>
    <row r="175" spans="1:103" ht="14.25" customHeight="1">
      <c r="A175" s="68" t="s">
        <v>179</v>
      </c>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2"/>
      <c r="AW175" s="62"/>
      <c r="AX175" s="62"/>
      <c r="AY175" s="62"/>
      <c r="AZ175" s="62" t="s">
        <v>173</v>
      </c>
      <c r="BA175" s="62"/>
      <c r="BB175" s="62"/>
      <c r="BC175" s="62"/>
      <c r="BD175" s="62"/>
      <c r="BE175" s="62"/>
      <c r="BF175" s="62" t="s">
        <v>311</v>
      </c>
      <c r="BG175" s="62"/>
      <c r="BH175" s="62"/>
      <c r="BI175" s="62"/>
      <c r="BJ175" s="62"/>
      <c r="BK175" s="62" t="s">
        <v>304</v>
      </c>
      <c r="BL175" s="62"/>
      <c r="BM175" s="62"/>
      <c r="BN175" s="62"/>
      <c r="BO175" s="62"/>
      <c r="BP175" s="67">
        <f>SUM(BP176:BX178)</f>
        <v>3828550.84</v>
      </c>
      <c r="BQ175" s="67"/>
      <c r="BR175" s="67"/>
      <c r="BS175" s="67"/>
      <c r="BT175" s="67"/>
      <c r="BU175" s="67"/>
      <c r="BV175" s="67"/>
      <c r="BW175" s="67"/>
      <c r="BX175" s="67"/>
      <c r="BY175" s="67">
        <f>SUM(BY176:CG178)</f>
        <v>2144000</v>
      </c>
      <c r="BZ175" s="67"/>
      <c r="CA175" s="67"/>
      <c r="CB175" s="67"/>
      <c r="CC175" s="67"/>
      <c r="CD175" s="67"/>
      <c r="CE175" s="67"/>
      <c r="CF175" s="67"/>
      <c r="CG175" s="67"/>
      <c r="CH175" s="67">
        <f>SUM(CH176:CP178)</f>
        <v>2144000</v>
      </c>
      <c r="CI175" s="67"/>
      <c r="CJ175" s="67"/>
      <c r="CK175" s="67"/>
      <c r="CL175" s="67"/>
      <c r="CM175" s="67"/>
      <c r="CN175" s="67"/>
      <c r="CO175" s="67"/>
      <c r="CP175" s="67"/>
      <c r="CQ175" s="69" t="s">
        <v>42</v>
      </c>
      <c r="CR175" s="69"/>
      <c r="CS175" s="69"/>
      <c r="CT175" s="69"/>
      <c r="CU175" s="69"/>
      <c r="CV175" s="69"/>
      <c r="CW175" s="69"/>
      <c r="CX175" s="69"/>
      <c r="CY175" s="69"/>
    </row>
    <row r="176" spans="1:103" ht="14.25" customHeight="1">
      <c r="A176" s="42" t="s">
        <v>179</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38"/>
      <c r="AW176" s="38"/>
      <c r="AX176" s="38"/>
      <c r="AY176" s="38"/>
      <c r="AZ176" s="38" t="s">
        <v>173</v>
      </c>
      <c r="BA176" s="38"/>
      <c r="BB176" s="38"/>
      <c r="BC176" s="38"/>
      <c r="BD176" s="38"/>
      <c r="BE176" s="38"/>
      <c r="BF176" s="38" t="s">
        <v>298</v>
      </c>
      <c r="BG176" s="38"/>
      <c r="BH176" s="38"/>
      <c r="BI176" s="38"/>
      <c r="BJ176" s="38"/>
      <c r="BK176" s="39" t="s">
        <v>299</v>
      </c>
      <c r="BL176" s="39"/>
      <c r="BM176" s="39"/>
      <c r="BN176" s="39"/>
      <c r="BO176" s="39"/>
      <c r="BP176" s="37">
        <f>428000+335000+296400+299998.84</f>
        <v>1359398.84</v>
      </c>
      <c r="BQ176" s="37"/>
      <c r="BR176" s="37"/>
      <c r="BS176" s="37"/>
      <c r="BT176" s="37"/>
      <c r="BU176" s="37"/>
      <c r="BV176" s="37"/>
      <c r="BW176" s="37"/>
      <c r="BX176" s="37"/>
      <c r="BY176" s="37">
        <f>428000</f>
        <v>428000</v>
      </c>
      <c r="BZ176" s="37"/>
      <c r="CA176" s="37"/>
      <c r="CB176" s="37"/>
      <c r="CC176" s="37"/>
      <c r="CD176" s="37"/>
      <c r="CE176" s="37"/>
      <c r="CF176" s="37"/>
      <c r="CG176" s="37"/>
      <c r="CH176" s="37">
        <f>428000</f>
        <v>428000</v>
      </c>
      <c r="CI176" s="37"/>
      <c r="CJ176" s="37"/>
      <c r="CK176" s="37"/>
      <c r="CL176" s="37"/>
      <c r="CM176" s="37"/>
      <c r="CN176" s="37"/>
      <c r="CO176" s="37"/>
      <c r="CP176" s="37"/>
      <c r="CQ176" s="65"/>
      <c r="CR176" s="65"/>
      <c r="CS176" s="65"/>
      <c r="CT176" s="65"/>
      <c r="CU176" s="65"/>
      <c r="CV176" s="65"/>
      <c r="CW176" s="65"/>
      <c r="CX176" s="65"/>
      <c r="CY176" s="65"/>
    </row>
    <row r="177" spans="1:103" ht="14.25" customHeight="1">
      <c r="A177" s="42" t="s">
        <v>179</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38"/>
      <c r="AW177" s="38"/>
      <c r="AX177" s="38"/>
      <c r="AY177" s="38"/>
      <c r="AZ177" s="38" t="s">
        <v>173</v>
      </c>
      <c r="BA177" s="38"/>
      <c r="BB177" s="38"/>
      <c r="BC177" s="38"/>
      <c r="BD177" s="38"/>
      <c r="BE177" s="38"/>
      <c r="BF177" s="38" t="s">
        <v>298</v>
      </c>
      <c r="BG177" s="38"/>
      <c r="BH177" s="38"/>
      <c r="BI177" s="38"/>
      <c r="BJ177" s="38"/>
      <c r="BK177" s="39" t="s">
        <v>301</v>
      </c>
      <c r="BL177" s="39"/>
      <c r="BM177" s="39"/>
      <c r="BN177" s="39"/>
      <c r="BO177" s="39"/>
      <c r="BP177" s="63">
        <f>1229000+414000+753152</f>
        <v>2396152</v>
      </c>
      <c r="BQ177" s="63"/>
      <c r="BR177" s="63"/>
      <c r="BS177" s="63"/>
      <c r="BT177" s="63"/>
      <c r="BU177" s="63"/>
      <c r="BV177" s="63"/>
      <c r="BW177" s="63"/>
      <c r="BX177" s="63"/>
      <c r="BY177" s="63">
        <f>1229000+414000</f>
        <v>1643000</v>
      </c>
      <c r="BZ177" s="63"/>
      <c r="CA177" s="63"/>
      <c r="CB177" s="63"/>
      <c r="CC177" s="63"/>
      <c r="CD177" s="63"/>
      <c r="CE177" s="63"/>
      <c r="CF177" s="63"/>
      <c r="CG177" s="63"/>
      <c r="CH177" s="63">
        <f>1229000+414000</f>
        <v>1643000</v>
      </c>
      <c r="CI177" s="63"/>
      <c r="CJ177" s="63"/>
      <c r="CK177" s="63"/>
      <c r="CL177" s="63"/>
      <c r="CM177" s="63"/>
      <c r="CN177" s="63"/>
      <c r="CO177" s="63"/>
      <c r="CP177" s="63"/>
      <c r="CQ177" s="65"/>
      <c r="CR177" s="65"/>
      <c r="CS177" s="65"/>
      <c r="CT177" s="65"/>
      <c r="CU177" s="65"/>
      <c r="CV177" s="65"/>
      <c r="CW177" s="65"/>
      <c r="CX177" s="65"/>
      <c r="CY177" s="65"/>
    </row>
    <row r="178" spans="1:103" ht="14.25" customHeight="1">
      <c r="A178" s="42" t="s">
        <v>179</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38"/>
      <c r="AW178" s="38"/>
      <c r="AX178" s="38"/>
      <c r="AY178" s="38"/>
      <c r="AZ178" s="38" t="s">
        <v>173</v>
      </c>
      <c r="BA178" s="38"/>
      <c r="BB178" s="38"/>
      <c r="BC178" s="38"/>
      <c r="BD178" s="38"/>
      <c r="BE178" s="38"/>
      <c r="BF178" s="38" t="s">
        <v>298</v>
      </c>
      <c r="BG178" s="38"/>
      <c r="BH178" s="38"/>
      <c r="BI178" s="38"/>
      <c r="BJ178" s="38"/>
      <c r="BK178" s="39" t="s">
        <v>302</v>
      </c>
      <c r="BL178" s="39"/>
      <c r="BM178" s="39"/>
      <c r="BN178" s="39"/>
      <c r="BO178" s="39"/>
      <c r="BP178" s="63">
        <f>73000</f>
        <v>73000</v>
      </c>
      <c r="BQ178" s="63"/>
      <c r="BR178" s="63"/>
      <c r="BS178" s="63"/>
      <c r="BT178" s="63"/>
      <c r="BU178" s="63"/>
      <c r="BV178" s="63"/>
      <c r="BW178" s="63"/>
      <c r="BX178" s="63"/>
      <c r="BY178" s="63">
        <f>73000</f>
        <v>73000</v>
      </c>
      <c r="BZ178" s="63"/>
      <c r="CA178" s="63"/>
      <c r="CB178" s="63"/>
      <c r="CC178" s="63"/>
      <c r="CD178" s="63"/>
      <c r="CE178" s="63"/>
      <c r="CF178" s="63"/>
      <c r="CG178" s="63"/>
      <c r="CH178" s="63">
        <f>73000</f>
        <v>73000</v>
      </c>
      <c r="CI178" s="63"/>
      <c r="CJ178" s="63"/>
      <c r="CK178" s="63"/>
      <c r="CL178" s="63"/>
      <c r="CM178" s="63"/>
      <c r="CN178" s="63"/>
      <c r="CO178" s="63"/>
      <c r="CP178" s="63"/>
      <c r="CQ178" s="65"/>
      <c r="CR178" s="65"/>
      <c r="CS178" s="65"/>
      <c r="CT178" s="65"/>
      <c r="CU178" s="65"/>
      <c r="CV178" s="65"/>
      <c r="CW178" s="65"/>
      <c r="CX178" s="65"/>
      <c r="CY178" s="65"/>
    </row>
    <row r="179" spans="1:103" ht="14.25" customHeight="1">
      <c r="A179" s="68" t="s">
        <v>180</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2"/>
      <c r="AW179" s="62"/>
      <c r="AX179" s="62"/>
      <c r="AY179" s="62"/>
      <c r="AZ179" s="62" t="s">
        <v>173</v>
      </c>
      <c r="BA179" s="62"/>
      <c r="BB179" s="62"/>
      <c r="BC179" s="62"/>
      <c r="BD179" s="62"/>
      <c r="BE179" s="62"/>
      <c r="BF179" s="62" t="s">
        <v>311</v>
      </c>
      <c r="BG179" s="62"/>
      <c r="BH179" s="62"/>
      <c r="BI179" s="62"/>
      <c r="BJ179" s="62"/>
      <c r="BK179" s="62" t="s">
        <v>304</v>
      </c>
      <c r="BL179" s="62"/>
      <c r="BM179" s="62"/>
      <c r="BN179" s="62"/>
      <c r="BO179" s="62"/>
      <c r="BP179" s="64">
        <f>SUM(BP180:BX185)</f>
        <v>14595295.2</v>
      </c>
      <c r="BQ179" s="64"/>
      <c r="BR179" s="64"/>
      <c r="BS179" s="64"/>
      <c r="BT179" s="64"/>
      <c r="BU179" s="64"/>
      <c r="BV179" s="64"/>
      <c r="BW179" s="64"/>
      <c r="BX179" s="64"/>
      <c r="BY179" s="64">
        <f>SUM(BY180:CG184)</f>
        <v>8341000</v>
      </c>
      <c r="BZ179" s="64"/>
      <c r="CA179" s="64"/>
      <c r="CB179" s="64"/>
      <c r="CC179" s="64"/>
      <c r="CD179" s="64"/>
      <c r="CE179" s="64"/>
      <c r="CF179" s="64"/>
      <c r="CG179" s="64"/>
      <c r="CH179" s="64">
        <f>SUM(CH180:CP184)</f>
        <v>8341000</v>
      </c>
      <c r="CI179" s="64"/>
      <c r="CJ179" s="64"/>
      <c r="CK179" s="64"/>
      <c r="CL179" s="64"/>
      <c r="CM179" s="64"/>
      <c r="CN179" s="64"/>
      <c r="CO179" s="64"/>
      <c r="CP179" s="64"/>
      <c r="CQ179" s="69" t="s">
        <v>42</v>
      </c>
      <c r="CR179" s="69"/>
      <c r="CS179" s="69"/>
      <c r="CT179" s="69"/>
      <c r="CU179" s="69"/>
      <c r="CV179" s="69"/>
      <c r="CW179" s="69"/>
      <c r="CX179" s="69"/>
      <c r="CY179" s="69"/>
    </row>
    <row r="180" spans="1:103" ht="14.25" customHeight="1">
      <c r="A180" s="42" t="s">
        <v>180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38"/>
      <c r="AW180" s="38"/>
      <c r="AX180" s="38"/>
      <c r="AY180" s="38"/>
      <c r="AZ180" s="38" t="s">
        <v>173</v>
      </c>
      <c r="BA180" s="38"/>
      <c r="BB180" s="38"/>
      <c r="BC180" s="38"/>
      <c r="BD180" s="38"/>
      <c r="BE180" s="38"/>
      <c r="BF180" s="38" t="s">
        <v>298</v>
      </c>
      <c r="BG180" s="38"/>
      <c r="BH180" s="38"/>
      <c r="BI180" s="38"/>
      <c r="BJ180" s="38"/>
      <c r="BK180" s="39" t="s">
        <v>299</v>
      </c>
      <c r="BL180" s="39"/>
      <c r="BM180" s="39"/>
      <c r="BN180" s="39"/>
      <c r="BO180" s="39"/>
      <c r="BP180" s="37">
        <f>174000+194000+19000-26000+8800</f>
        <v>369800</v>
      </c>
      <c r="BQ180" s="37"/>
      <c r="BR180" s="37"/>
      <c r="BS180" s="37"/>
      <c r="BT180" s="37"/>
      <c r="BU180" s="37"/>
      <c r="BV180" s="37"/>
      <c r="BW180" s="37"/>
      <c r="BX180" s="37"/>
      <c r="BY180" s="37">
        <f>174000+194000+19000</f>
        <v>387000</v>
      </c>
      <c r="BZ180" s="37"/>
      <c r="CA180" s="37"/>
      <c r="CB180" s="37"/>
      <c r="CC180" s="37"/>
      <c r="CD180" s="37"/>
      <c r="CE180" s="37"/>
      <c r="CF180" s="37"/>
      <c r="CG180" s="37"/>
      <c r="CH180" s="37">
        <f>174000+194000+19000</f>
        <v>387000</v>
      </c>
      <c r="CI180" s="37"/>
      <c r="CJ180" s="37"/>
      <c r="CK180" s="37"/>
      <c r="CL180" s="37"/>
      <c r="CM180" s="37"/>
      <c r="CN180" s="37"/>
      <c r="CO180" s="37"/>
      <c r="CP180" s="37"/>
      <c r="CQ180" s="65"/>
      <c r="CR180" s="65"/>
      <c r="CS180" s="65"/>
      <c r="CT180" s="65"/>
      <c r="CU180" s="65"/>
      <c r="CV180" s="65"/>
      <c r="CW180" s="65"/>
      <c r="CX180" s="65"/>
      <c r="CY180" s="65"/>
    </row>
    <row r="181" spans="1:103" ht="14.25" customHeight="1">
      <c r="A181" s="42" t="s">
        <v>180</v>
      </c>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38"/>
      <c r="AW181" s="38"/>
      <c r="AX181" s="38"/>
      <c r="AY181" s="38"/>
      <c r="AZ181" s="38" t="s">
        <v>173</v>
      </c>
      <c r="BA181" s="38"/>
      <c r="BB181" s="38"/>
      <c r="BC181" s="38"/>
      <c r="BD181" s="38"/>
      <c r="BE181" s="38"/>
      <c r="BF181" s="38" t="s">
        <v>298</v>
      </c>
      <c r="BG181" s="38"/>
      <c r="BH181" s="38"/>
      <c r="BI181" s="38"/>
      <c r="BJ181" s="38"/>
      <c r="BK181" s="39" t="s">
        <v>301</v>
      </c>
      <c r="BL181" s="39"/>
      <c r="BM181" s="39"/>
      <c r="BN181" s="39"/>
      <c r="BO181" s="39"/>
      <c r="BP181" s="63">
        <f>887000+271000+50000+2731000+42000+4835520-73564.8</f>
        <v>8742955.2</v>
      </c>
      <c r="BQ181" s="63"/>
      <c r="BR181" s="63"/>
      <c r="BS181" s="63"/>
      <c r="BT181" s="63"/>
      <c r="BU181" s="63"/>
      <c r="BV181" s="63"/>
      <c r="BW181" s="63"/>
      <c r="BX181" s="63"/>
      <c r="BY181" s="63">
        <f>887000+271000+50000+2731000+42000</f>
        <v>3981000</v>
      </c>
      <c r="BZ181" s="63"/>
      <c r="CA181" s="63"/>
      <c r="CB181" s="63"/>
      <c r="CC181" s="63"/>
      <c r="CD181" s="63"/>
      <c r="CE181" s="63"/>
      <c r="CF181" s="63"/>
      <c r="CG181" s="63"/>
      <c r="CH181" s="63">
        <f>887000+271000+50000+2731000+42000</f>
        <v>3981000</v>
      </c>
      <c r="CI181" s="63"/>
      <c r="CJ181" s="63"/>
      <c r="CK181" s="63"/>
      <c r="CL181" s="63"/>
      <c r="CM181" s="63"/>
      <c r="CN181" s="63"/>
      <c r="CO181" s="63"/>
      <c r="CP181" s="63"/>
      <c r="CQ181" s="65"/>
      <c r="CR181" s="65"/>
      <c r="CS181" s="65"/>
      <c r="CT181" s="65"/>
      <c r="CU181" s="65"/>
      <c r="CV181" s="65"/>
      <c r="CW181" s="65"/>
      <c r="CX181" s="65"/>
      <c r="CY181" s="65"/>
    </row>
    <row r="182" spans="1:103" ht="14.25" customHeight="1">
      <c r="A182" s="42" t="s">
        <v>180</v>
      </c>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38"/>
      <c r="AW182" s="38"/>
      <c r="AX182" s="38"/>
      <c r="AY182" s="38"/>
      <c r="AZ182" s="38" t="s">
        <v>173</v>
      </c>
      <c r="BA182" s="38"/>
      <c r="BB182" s="38"/>
      <c r="BC182" s="38"/>
      <c r="BD182" s="38"/>
      <c r="BE182" s="38"/>
      <c r="BF182" s="38" t="s">
        <v>298</v>
      </c>
      <c r="BG182" s="38"/>
      <c r="BH182" s="38"/>
      <c r="BI182" s="38"/>
      <c r="BJ182" s="38"/>
      <c r="BK182" s="39" t="s">
        <v>302</v>
      </c>
      <c r="BL182" s="39"/>
      <c r="BM182" s="39"/>
      <c r="BN182" s="39"/>
      <c r="BO182" s="39"/>
      <c r="BP182" s="63">
        <f>1191000</f>
        <v>1191000</v>
      </c>
      <c r="BQ182" s="63"/>
      <c r="BR182" s="63"/>
      <c r="BS182" s="63"/>
      <c r="BT182" s="63"/>
      <c r="BU182" s="63"/>
      <c r="BV182" s="63"/>
      <c r="BW182" s="63"/>
      <c r="BX182" s="63"/>
      <c r="BY182" s="63">
        <f>1191000</f>
        <v>1191000</v>
      </c>
      <c r="BZ182" s="63"/>
      <c r="CA182" s="63"/>
      <c r="CB182" s="63"/>
      <c r="CC182" s="63"/>
      <c r="CD182" s="63"/>
      <c r="CE182" s="63"/>
      <c r="CF182" s="63"/>
      <c r="CG182" s="63"/>
      <c r="CH182" s="63">
        <f>1191000</f>
        <v>1191000</v>
      </c>
      <c r="CI182" s="63"/>
      <c r="CJ182" s="63"/>
      <c r="CK182" s="63"/>
      <c r="CL182" s="63"/>
      <c r="CM182" s="63"/>
      <c r="CN182" s="63"/>
      <c r="CO182" s="63"/>
      <c r="CP182" s="63"/>
      <c r="CQ182" s="65"/>
      <c r="CR182" s="65"/>
      <c r="CS182" s="65"/>
      <c r="CT182" s="65"/>
      <c r="CU182" s="65"/>
      <c r="CV182" s="65"/>
      <c r="CW182" s="65"/>
      <c r="CX182" s="65"/>
      <c r="CY182" s="65"/>
    </row>
    <row r="183" spans="1:103" ht="14.25" customHeight="1">
      <c r="A183" s="42" t="s">
        <v>180</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38"/>
      <c r="AW183" s="38"/>
      <c r="AX183" s="38"/>
      <c r="AY183" s="38"/>
      <c r="AZ183" s="38" t="s">
        <v>173</v>
      </c>
      <c r="BA183" s="38"/>
      <c r="BB183" s="38"/>
      <c r="BC183" s="38"/>
      <c r="BD183" s="38"/>
      <c r="BE183" s="38"/>
      <c r="BF183" s="39" t="s">
        <v>317</v>
      </c>
      <c r="BG183" s="39"/>
      <c r="BH183" s="39"/>
      <c r="BI183" s="39"/>
      <c r="BJ183" s="39"/>
      <c r="BK183" s="39" t="s">
        <v>318</v>
      </c>
      <c r="BL183" s="39"/>
      <c r="BM183" s="39"/>
      <c r="BN183" s="39"/>
      <c r="BO183" s="39"/>
      <c r="BP183" s="63">
        <f>2781721.8+278.2</f>
        <v>2782000</v>
      </c>
      <c r="BQ183" s="63"/>
      <c r="BR183" s="63"/>
      <c r="BS183" s="63"/>
      <c r="BT183" s="63"/>
      <c r="BU183" s="63"/>
      <c r="BV183" s="63"/>
      <c r="BW183" s="63"/>
      <c r="BX183" s="63"/>
      <c r="BY183" s="63">
        <f>2781721.8+278.2</f>
        <v>2782000</v>
      </c>
      <c r="BZ183" s="63"/>
      <c r="CA183" s="63"/>
      <c r="CB183" s="63"/>
      <c r="CC183" s="63"/>
      <c r="CD183" s="63"/>
      <c r="CE183" s="63"/>
      <c r="CF183" s="63"/>
      <c r="CG183" s="63"/>
      <c r="CH183" s="63">
        <f>2781721.8+278.2</f>
        <v>2782000</v>
      </c>
      <c r="CI183" s="63"/>
      <c r="CJ183" s="63"/>
      <c r="CK183" s="63"/>
      <c r="CL183" s="63"/>
      <c r="CM183" s="63"/>
      <c r="CN183" s="63"/>
      <c r="CO183" s="63"/>
      <c r="CP183" s="63"/>
      <c r="CQ183" s="65"/>
      <c r="CR183" s="65"/>
      <c r="CS183" s="65"/>
      <c r="CT183" s="65"/>
      <c r="CU183" s="65"/>
      <c r="CV183" s="65"/>
      <c r="CW183" s="65"/>
      <c r="CX183" s="65"/>
      <c r="CY183" s="65"/>
    </row>
    <row r="184" spans="1:103" ht="14.25" customHeight="1">
      <c r="A184" s="42" t="s">
        <v>180</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38"/>
      <c r="AW184" s="38"/>
      <c r="AX184" s="38"/>
      <c r="AY184" s="38"/>
      <c r="AZ184" s="38" t="s">
        <v>173</v>
      </c>
      <c r="BA184" s="38"/>
      <c r="BB184" s="38"/>
      <c r="BC184" s="38"/>
      <c r="BD184" s="38"/>
      <c r="BE184" s="38"/>
      <c r="BF184" s="39" t="s">
        <v>306</v>
      </c>
      <c r="BG184" s="39"/>
      <c r="BH184" s="39"/>
      <c r="BI184" s="39"/>
      <c r="BJ184" s="39"/>
      <c r="BK184" s="39" t="s">
        <v>361</v>
      </c>
      <c r="BL184" s="39"/>
      <c r="BM184" s="39"/>
      <c r="BN184" s="39"/>
      <c r="BO184" s="39"/>
      <c r="BP184" s="60">
        <f>216840</f>
        <v>216840</v>
      </c>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5" t="s">
        <v>319</v>
      </c>
      <c r="CR184" s="65"/>
      <c r="CS184" s="65"/>
      <c r="CT184" s="65"/>
      <c r="CU184" s="65"/>
      <c r="CV184" s="65"/>
      <c r="CW184" s="65"/>
      <c r="CX184" s="65"/>
      <c r="CY184" s="65"/>
    </row>
    <row r="185" spans="1:103" ht="14.25" customHeight="1">
      <c r="A185" s="42" t="s">
        <v>180</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38"/>
      <c r="AW185" s="38"/>
      <c r="AX185" s="38"/>
      <c r="AY185" s="38"/>
      <c r="AZ185" s="38" t="s">
        <v>173</v>
      </c>
      <c r="BA185" s="38"/>
      <c r="BB185" s="38"/>
      <c r="BC185" s="38"/>
      <c r="BD185" s="38"/>
      <c r="BE185" s="38"/>
      <c r="BF185" s="39" t="s">
        <v>362</v>
      </c>
      <c r="BG185" s="39"/>
      <c r="BH185" s="39"/>
      <c r="BI185" s="39"/>
      <c r="BJ185" s="39"/>
      <c r="BK185" s="39" t="s">
        <v>363</v>
      </c>
      <c r="BL185" s="39"/>
      <c r="BM185" s="39"/>
      <c r="BN185" s="39"/>
      <c r="BO185" s="39"/>
      <c r="BP185" s="60">
        <f>1292700</f>
        <v>1292700</v>
      </c>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row>
    <row r="186" spans="1:103" ht="14.25" customHeight="1">
      <c r="A186" s="68" t="s">
        <v>181</v>
      </c>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2"/>
      <c r="AW186" s="62"/>
      <c r="AX186" s="62"/>
      <c r="AY186" s="62"/>
      <c r="AZ186" s="62" t="s">
        <v>173</v>
      </c>
      <c r="BA186" s="62"/>
      <c r="BB186" s="62"/>
      <c r="BC186" s="62"/>
      <c r="BD186" s="62"/>
      <c r="BE186" s="62"/>
      <c r="BF186" s="62" t="s">
        <v>311</v>
      </c>
      <c r="BG186" s="62"/>
      <c r="BH186" s="62"/>
      <c r="BI186" s="62"/>
      <c r="BJ186" s="62"/>
      <c r="BK186" s="62" t="s">
        <v>304</v>
      </c>
      <c r="BL186" s="62"/>
      <c r="BM186" s="62"/>
      <c r="BN186" s="62"/>
      <c r="BO186" s="62"/>
      <c r="BP186" s="64">
        <f>SUM(BP187:BX190)</f>
        <v>23321199.259999998</v>
      </c>
      <c r="BQ186" s="64"/>
      <c r="BR186" s="64"/>
      <c r="BS186" s="64"/>
      <c r="BT186" s="64"/>
      <c r="BU186" s="64"/>
      <c r="BV186" s="64"/>
      <c r="BW186" s="64"/>
      <c r="BX186" s="64"/>
      <c r="BY186" s="64">
        <f>SUM(BY187:CG190)</f>
        <v>853000</v>
      </c>
      <c r="BZ186" s="64"/>
      <c r="CA186" s="64"/>
      <c r="CB186" s="64"/>
      <c r="CC186" s="64"/>
      <c r="CD186" s="64"/>
      <c r="CE186" s="64"/>
      <c r="CF186" s="64"/>
      <c r="CG186" s="64"/>
      <c r="CH186" s="64">
        <f>SUM(CH187:CP190)</f>
        <v>853000</v>
      </c>
      <c r="CI186" s="64"/>
      <c r="CJ186" s="64"/>
      <c r="CK186" s="64"/>
      <c r="CL186" s="64"/>
      <c r="CM186" s="64"/>
      <c r="CN186" s="64"/>
      <c r="CO186" s="64"/>
      <c r="CP186" s="64"/>
      <c r="CQ186" s="69" t="s">
        <v>42</v>
      </c>
      <c r="CR186" s="69"/>
      <c r="CS186" s="69"/>
      <c r="CT186" s="69"/>
      <c r="CU186" s="69"/>
      <c r="CV186" s="69"/>
      <c r="CW186" s="69"/>
      <c r="CX186" s="69"/>
      <c r="CY186" s="69"/>
    </row>
    <row r="187" spans="1:103" ht="14.25" customHeight="1">
      <c r="A187" s="42" t="s">
        <v>181</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38"/>
      <c r="AW187" s="38"/>
      <c r="AX187" s="38"/>
      <c r="AY187" s="38"/>
      <c r="AZ187" s="38" t="s">
        <v>173</v>
      </c>
      <c r="BA187" s="38"/>
      <c r="BB187" s="38"/>
      <c r="BC187" s="38"/>
      <c r="BD187" s="38"/>
      <c r="BE187" s="38"/>
      <c r="BF187" s="38" t="s">
        <v>298</v>
      </c>
      <c r="BG187" s="38"/>
      <c r="BH187" s="38"/>
      <c r="BI187" s="38"/>
      <c r="BJ187" s="38"/>
      <c r="BK187" s="39" t="s">
        <v>299</v>
      </c>
      <c r="BL187" s="39"/>
      <c r="BM187" s="39"/>
      <c r="BN187" s="39"/>
      <c r="BO187" s="39"/>
      <c r="BP187" s="37">
        <f>2000+141000+1600</f>
        <v>144600</v>
      </c>
      <c r="BQ187" s="37"/>
      <c r="BR187" s="37"/>
      <c r="BS187" s="37"/>
      <c r="BT187" s="37"/>
      <c r="BU187" s="37"/>
      <c r="BV187" s="37"/>
      <c r="BW187" s="37"/>
      <c r="BX187" s="37"/>
      <c r="BY187" s="37">
        <f>2000+141000</f>
        <v>143000</v>
      </c>
      <c r="BZ187" s="37"/>
      <c r="CA187" s="37"/>
      <c r="CB187" s="37"/>
      <c r="CC187" s="37"/>
      <c r="CD187" s="37"/>
      <c r="CE187" s="37"/>
      <c r="CF187" s="37"/>
      <c r="CG187" s="37"/>
      <c r="CH187" s="37">
        <f>2000+141000</f>
        <v>143000</v>
      </c>
      <c r="CI187" s="37"/>
      <c r="CJ187" s="37"/>
      <c r="CK187" s="37"/>
      <c r="CL187" s="37"/>
      <c r="CM187" s="37"/>
      <c r="CN187" s="37"/>
      <c r="CO187" s="37"/>
      <c r="CP187" s="37"/>
      <c r="CQ187" s="65"/>
      <c r="CR187" s="65"/>
      <c r="CS187" s="65"/>
      <c r="CT187" s="65"/>
      <c r="CU187" s="65"/>
      <c r="CV187" s="65"/>
      <c r="CW187" s="65"/>
      <c r="CX187" s="65"/>
      <c r="CY187" s="65"/>
    </row>
    <row r="188" spans="1:103" ht="14.25" customHeight="1">
      <c r="A188" s="42" t="s">
        <v>181</v>
      </c>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38"/>
      <c r="AW188" s="38"/>
      <c r="AX188" s="38"/>
      <c r="AY188" s="38"/>
      <c r="AZ188" s="38" t="s">
        <v>173</v>
      </c>
      <c r="BA188" s="38"/>
      <c r="BB188" s="38"/>
      <c r="BC188" s="38"/>
      <c r="BD188" s="38"/>
      <c r="BE188" s="38"/>
      <c r="BF188" s="38" t="s">
        <v>298</v>
      </c>
      <c r="BG188" s="38"/>
      <c r="BH188" s="38"/>
      <c r="BI188" s="38"/>
      <c r="BJ188" s="38"/>
      <c r="BK188" s="39" t="s">
        <v>301</v>
      </c>
      <c r="BL188" s="39"/>
      <c r="BM188" s="39"/>
      <c r="BN188" s="39"/>
      <c r="BO188" s="39"/>
      <c r="BP188" s="63">
        <f>60000+1885489-885489+144230</f>
        <v>1204230</v>
      </c>
      <c r="BQ188" s="63"/>
      <c r="BR188" s="63"/>
      <c r="BS188" s="63"/>
      <c r="BT188" s="63"/>
      <c r="BU188" s="63"/>
      <c r="BV188" s="63"/>
      <c r="BW188" s="63"/>
      <c r="BX188" s="63"/>
      <c r="BY188" s="63">
        <f>60000</f>
        <v>60000</v>
      </c>
      <c r="BZ188" s="63"/>
      <c r="CA188" s="63"/>
      <c r="CB188" s="63"/>
      <c r="CC188" s="63"/>
      <c r="CD188" s="63"/>
      <c r="CE188" s="63"/>
      <c r="CF188" s="63"/>
      <c r="CG188" s="63"/>
      <c r="CH188" s="63">
        <f>60000</f>
        <v>60000</v>
      </c>
      <c r="CI188" s="63"/>
      <c r="CJ188" s="63"/>
      <c r="CK188" s="63"/>
      <c r="CL188" s="63"/>
      <c r="CM188" s="63"/>
      <c r="CN188" s="63"/>
      <c r="CO188" s="63"/>
      <c r="CP188" s="63"/>
      <c r="CQ188" s="65"/>
      <c r="CR188" s="65"/>
      <c r="CS188" s="65"/>
      <c r="CT188" s="65"/>
      <c r="CU188" s="65"/>
      <c r="CV188" s="65"/>
      <c r="CW188" s="65"/>
      <c r="CX188" s="65"/>
      <c r="CY188" s="65"/>
    </row>
    <row r="189" spans="1:103" ht="14.25" customHeight="1">
      <c r="A189" s="42" t="s">
        <v>181</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38"/>
      <c r="AW189" s="38"/>
      <c r="AX189" s="38"/>
      <c r="AY189" s="38"/>
      <c r="AZ189" s="38" t="s">
        <v>173</v>
      </c>
      <c r="BA189" s="38"/>
      <c r="BB189" s="38"/>
      <c r="BC189" s="38"/>
      <c r="BD189" s="38"/>
      <c r="BE189" s="38"/>
      <c r="BF189" s="38" t="s">
        <v>317</v>
      </c>
      <c r="BG189" s="38"/>
      <c r="BH189" s="38"/>
      <c r="BI189" s="38"/>
      <c r="BJ189" s="38"/>
      <c r="BK189" s="39" t="s">
        <v>364</v>
      </c>
      <c r="BL189" s="39"/>
      <c r="BM189" s="39"/>
      <c r="BN189" s="39"/>
      <c r="BO189" s="39"/>
      <c r="BP189" s="63">
        <f>20492112+127474.12+12.74</f>
        <v>20619598.86</v>
      </c>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row>
    <row r="190" spans="1:103" ht="14.25" customHeight="1">
      <c r="A190" s="42" t="s">
        <v>181</v>
      </c>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38"/>
      <c r="AW190" s="38"/>
      <c r="AX190" s="38"/>
      <c r="AY190" s="38"/>
      <c r="AZ190" s="38" t="s">
        <v>173</v>
      </c>
      <c r="BA190" s="38"/>
      <c r="BB190" s="38"/>
      <c r="BC190" s="38"/>
      <c r="BD190" s="38"/>
      <c r="BE190" s="38"/>
      <c r="BF190" s="38" t="s">
        <v>298</v>
      </c>
      <c r="BG190" s="38"/>
      <c r="BH190" s="38"/>
      <c r="BI190" s="38"/>
      <c r="BJ190" s="38"/>
      <c r="BK190" s="39" t="s">
        <v>302</v>
      </c>
      <c r="BL190" s="39"/>
      <c r="BM190" s="39"/>
      <c r="BN190" s="39"/>
      <c r="BO190" s="39"/>
      <c r="BP190" s="63">
        <f>650000+90035.2+612735.2</f>
        <v>1352770.4</v>
      </c>
      <c r="BQ190" s="63"/>
      <c r="BR190" s="63"/>
      <c r="BS190" s="63"/>
      <c r="BT190" s="63"/>
      <c r="BU190" s="63"/>
      <c r="BV190" s="63"/>
      <c r="BW190" s="63"/>
      <c r="BX190" s="63"/>
      <c r="BY190" s="63">
        <f>650000</f>
        <v>650000</v>
      </c>
      <c r="BZ190" s="63"/>
      <c r="CA190" s="63"/>
      <c r="CB190" s="63"/>
      <c r="CC190" s="63"/>
      <c r="CD190" s="63"/>
      <c r="CE190" s="63"/>
      <c r="CF190" s="63"/>
      <c r="CG190" s="63"/>
      <c r="CH190" s="63">
        <f>650000</f>
        <v>650000</v>
      </c>
      <c r="CI190" s="63"/>
      <c r="CJ190" s="63"/>
      <c r="CK190" s="63"/>
      <c r="CL190" s="63"/>
      <c r="CM190" s="63"/>
      <c r="CN190" s="63"/>
      <c r="CO190" s="63"/>
      <c r="CP190" s="63"/>
      <c r="CQ190" s="65"/>
      <c r="CR190" s="65"/>
      <c r="CS190" s="65"/>
      <c r="CT190" s="65"/>
      <c r="CU190" s="65"/>
      <c r="CV190" s="65"/>
      <c r="CW190" s="65"/>
      <c r="CX190" s="65"/>
      <c r="CY190" s="65"/>
    </row>
    <row r="191" spans="1:103" ht="14.25" customHeight="1">
      <c r="A191" s="68" t="s">
        <v>182</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2"/>
      <c r="AW191" s="62"/>
      <c r="AX191" s="62"/>
      <c r="AY191" s="62"/>
      <c r="AZ191" s="62" t="s">
        <v>173</v>
      </c>
      <c r="BA191" s="62"/>
      <c r="BB191" s="62"/>
      <c r="BC191" s="62"/>
      <c r="BD191" s="62"/>
      <c r="BE191" s="62"/>
      <c r="BF191" s="62" t="s">
        <v>311</v>
      </c>
      <c r="BG191" s="62"/>
      <c r="BH191" s="62"/>
      <c r="BI191" s="62"/>
      <c r="BJ191" s="62"/>
      <c r="BK191" s="62" t="s">
        <v>304</v>
      </c>
      <c r="BL191" s="62"/>
      <c r="BM191" s="62"/>
      <c r="BN191" s="62"/>
      <c r="BO191" s="62"/>
      <c r="BP191" s="64">
        <f>SUM(BP192:BX201)</f>
        <v>8506144.940000001</v>
      </c>
      <c r="BQ191" s="64"/>
      <c r="BR191" s="64"/>
      <c r="BS191" s="64"/>
      <c r="BT191" s="64"/>
      <c r="BU191" s="64"/>
      <c r="BV191" s="64"/>
      <c r="BW191" s="64"/>
      <c r="BX191" s="64"/>
      <c r="BY191" s="64">
        <f>SUM(BY192:CG201)</f>
        <v>8337000</v>
      </c>
      <c r="BZ191" s="64"/>
      <c r="CA191" s="64"/>
      <c r="CB191" s="64"/>
      <c r="CC191" s="64"/>
      <c r="CD191" s="64"/>
      <c r="CE191" s="64"/>
      <c r="CF191" s="64"/>
      <c r="CG191" s="64"/>
      <c r="CH191" s="64">
        <f>SUM(CH192:CP201)</f>
        <v>8337000</v>
      </c>
      <c r="CI191" s="64"/>
      <c r="CJ191" s="64"/>
      <c r="CK191" s="64"/>
      <c r="CL191" s="64"/>
      <c r="CM191" s="64"/>
      <c r="CN191" s="64"/>
      <c r="CO191" s="64"/>
      <c r="CP191" s="64"/>
      <c r="CQ191" s="69" t="s">
        <v>42</v>
      </c>
      <c r="CR191" s="69"/>
      <c r="CS191" s="69"/>
      <c r="CT191" s="69"/>
      <c r="CU191" s="69"/>
      <c r="CV191" s="69"/>
      <c r="CW191" s="69"/>
      <c r="CX191" s="69"/>
      <c r="CY191" s="69"/>
    </row>
    <row r="192" spans="1:103" ht="14.25" customHeight="1">
      <c r="A192" s="42" t="s">
        <v>182</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38"/>
      <c r="AW192" s="38"/>
      <c r="AX192" s="38"/>
      <c r="AY192" s="38"/>
      <c r="AZ192" s="38" t="s">
        <v>173</v>
      </c>
      <c r="BA192" s="38"/>
      <c r="BB192" s="38"/>
      <c r="BC192" s="38"/>
      <c r="BD192" s="38"/>
      <c r="BE192" s="38"/>
      <c r="BF192" s="38" t="s">
        <v>306</v>
      </c>
      <c r="BG192" s="38"/>
      <c r="BH192" s="38"/>
      <c r="BI192" s="38"/>
      <c r="BJ192" s="38"/>
      <c r="BK192" s="39" t="s">
        <v>307</v>
      </c>
      <c r="BL192" s="39"/>
      <c r="BM192" s="39"/>
      <c r="BN192" s="39"/>
      <c r="BO192" s="39"/>
      <c r="BP192" s="37">
        <f>758000</f>
        <v>758000</v>
      </c>
      <c r="BQ192" s="37"/>
      <c r="BR192" s="37"/>
      <c r="BS192" s="37"/>
      <c r="BT192" s="37"/>
      <c r="BU192" s="37"/>
      <c r="BV192" s="37"/>
      <c r="BW192" s="37"/>
      <c r="BX192" s="37"/>
      <c r="BY192" s="37">
        <f>758000</f>
        <v>758000</v>
      </c>
      <c r="BZ192" s="37"/>
      <c r="CA192" s="37"/>
      <c r="CB192" s="37"/>
      <c r="CC192" s="37"/>
      <c r="CD192" s="37"/>
      <c r="CE192" s="37"/>
      <c r="CF192" s="37"/>
      <c r="CG192" s="37"/>
      <c r="CH192" s="37">
        <f>758000</f>
        <v>758000</v>
      </c>
      <c r="CI192" s="37"/>
      <c r="CJ192" s="37"/>
      <c r="CK192" s="37"/>
      <c r="CL192" s="37"/>
      <c r="CM192" s="37"/>
      <c r="CN192" s="37"/>
      <c r="CO192" s="37"/>
      <c r="CP192" s="37"/>
      <c r="CQ192" s="65"/>
      <c r="CR192" s="65"/>
      <c r="CS192" s="65"/>
      <c r="CT192" s="65"/>
      <c r="CU192" s="65"/>
      <c r="CV192" s="65"/>
      <c r="CW192" s="65"/>
      <c r="CX192" s="65"/>
      <c r="CY192" s="65"/>
    </row>
    <row r="193" spans="1:103" ht="14.25" customHeight="1">
      <c r="A193" s="42" t="s">
        <v>182</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38"/>
      <c r="AW193" s="38"/>
      <c r="AX193" s="38"/>
      <c r="AY193" s="38"/>
      <c r="AZ193" s="38" t="s">
        <v>173</v>
      </c>
      <c r="BA193" s="38"/>
      <c r="BB193" s="38"/>
      <c r="BC193" s="38"/>
      <c r="BD193" s="38"/>
      <c r="BE193" s="38"/>
      <c r="BF193" s="38" t="s">
        <v>298</v>
      </c>
      <c r="BG193" s="38"/>
      <c r="BH193" s="38"/>
      <c r="BI193" s="38"/>
      <c r="BJ193" s="38"/>
      <c r="BK193" s="39" t="s">
        <v>299</v>
      </c>
      <c r="BL193" s="39"/>
      <c r="BM193" s="39"/>
      <c r="BN193" s="39"/>
      <c r="BO193" s="39"/>
      <c r="BP193" s="37">
        <f>376000+300000+225000-31000+321000+31000</f>
        <v>1222000</v>
      </c>
      <c r="BQ193" s="37"/>
      <c r="BR193" s="37"/>
      <c r="BS193" s="37"/>
      <c r="BT193" s="37"/>
      <c r="BU193" s="37"/>
      <c r="BV193" s="37"/>
      <c r="BW193" s="37"/>
      <c r="BX193" s="37"/>
      <c r="BY193" s="37">
        <f>376000+300000+225000</f>
        <v>901000</v>
      </c>
      <c r="BZ193" s="37"/>
      <c r="CA193" s="37"/>
      <c r="CB193" s="37"/>
      <c r="CC193" s="37"/>
      <c r="CD193" s="37"/>
      <c r="CE193" s="37"/>
      <c r="CF193" s="37"/>
      <c r="CG193" s="37"/>
      <c r="CH193" s="37">
        <f>376000+300000+225000</f>
        <v>901000</v>
      </c>
      <c r="CI193" s="37"/>
      <c r="CJ193" s="37"/>
      <c r="CK193" s="37"/>
      <c r="CL193" s="37"/>
      <c r="CM193" s="37"/>
      <c r="CN193" s="37"/>
      <c r="CO193" s="37"/>
      <c r="CP193" s="37"/>
      <c r="CQ193" s="65"/>
      <c r="CR193" s="65"/>
      <c r="CS193" s="65"/>
      <c r="CT193" s="65"/>
      <c r="CU193" s="65"/>
      <c r="CV193" s="65"/>
      <c r="CW193" s="65"/>
      <c r="CX193" s="65"/>
      <c r="CY193" s="65"/>
    </row>
    <row r="194" spans="1:103" ht="14.25" customHeight="1">
      <c r="A194" s="42" t="s">
        <v>182</v>
      </c>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38"/>
      <c r="AW194" s="38"/>
      <c r="AX194" s="38"/>
      <c r="AY194" s="38"/>
      <c r="AZ194" s="38" t="s">
        <v>173</v>
      </c>
      <c r="BA194" s="38"/>
      <c r="BB194" s="38"/>
      <c r="BC194" s="38"/>
      <c r="BD194" s="38"/>
      <c r="BE194" s="38"/>
      <c r="BF194" s="38" t="s">
        <v>298</v>
      </c>
      <c r="BG194" s="38"/>
      <c r="BH194" s="38"/>
      <c r="BI194" s="38"/>
      <c r="BJ194" s="38"/>
      <c r="BK194" s="39" t="s">
        <v>300</v>
      </c>
      <c r="BL194" s="39"/>
      <c r="BM194" s="39"/>
      <c r="BN194" s="39"/>
      <c r="BO194" s="39"/>
      <c r="BP194" s="37">
        <f>270000</f>
        <v>270000</v>
      </c>
      <c r="BQ194" s="37"/>
      <c r="BR194" s="37"/>
      <c r="BS194" s="37"/>
      <c r="BT194" s="37"/>
      <c r="BU194" s="37"/>
      <c r="BV194" s="37"/>
      <c r="BW194" s="37"/>
      <c r="BX194" s="37"/>
      <c r="BY194" s="37">
        <f>270000</f>
        <v>270000</v>
      </c>
      <c r="BZ194" s="37"/>
      <c r="CA194" s="37"/>
      <c r="CB194" s="37"/>
      <c r="CC194" s="37"/>
      <c r="CD194" s="37"/>
      <c r="CE194" s="37"/>
      <c r="CF194" s="37"/>
      <c r="CG194" s="37"/>
      <c r="CH194" s="37">
        <f>270000</f>
        <v>270000</v>
      </c>
      <c r="CI194" s="37"/>
      <c r="CJ194" s="37"/>
      <c r="CK194" s="37"/>
      <c r="CL194" s="37"/>
      <c r="CM194" s="37"/>
      <c r="CN194" s="37"/>
      <c r="CO194" s="37"/>
      <c r="CP194" s="37"/>
      <c r="CQ194" s="65"/>
      <c r="CR194" s="65"/>
      <c r="CS194" s="65"/>
      <c r="CT194" s="65"/>
      <c r="CU194" s="65"/>
      <c r="CV194" s="65"/>
      <c r="CW194" s="65"/>
      <c r="CX194" s="65"/>
      <c r="CY194" s="65"/>
    </row>
    <row r="195" spans="1:103" ht="14.25" customHeight="1">
      <c r="A195" s="42" t="s">
        <v>182</v>
      </c>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38"/>
      <c r="AW195" s="38"/>
      <c r="AX195" s="38"/>
      <c r="AY195" s="38"/>
      <c r="AZ195" s="38" t="s">
        <v>173</v>
      </c>
      <c r="BA195" s="38"/>
      <c r="BB195" s="38"/>
      <c r="BC195" s="38"/>
      <c r="BD195" s="38"/>
      <c r="BE195" s="38"/>
      <c r="BF195" s="38" t="s">
        <v>298</v>
      </c>
      <c r="BG195" s="38"/>
      <c r="BH195" s="38"/>
      <c r="BI195" s="38"/>
      <c r="BJ195" s="38"/>
      <c r="BK195" s="39" t="s">
        <v>301</v>
      </c>
      <c r="BL195" s="39"/>
      <c r="BM195" s="39"/>
      <c r="BN195" s="39"/>
      <c r="BO195" s="39"/>
      <c r="BP195" s="63">
        <f>3570000+230000+700000+30000+70000-73000+57000+58870</f>
        <v>4642870</v>
      </c>
      <c r="BQ195" s="63"/>
      <c r="BR195" s="63"/>
      <c r="BS195" s="63"/>
      <c r="BT195" s="63"/>
      <c r="BU195" s="63"/>
      <c r="BV195" s="63"/>
      <c r="BW195" s="63"/>
      <c r="BX195" s="63"/>
      <c r="BY195" s="63">
        <f>3570000+230000+700000+30000</f>
        <v>4530000</v>
      </c>
      <c r="BZ195" s="63"/>
      <c r="CA195" s="63"/>
      <c r="CB195" s="63"/>
      <c r="CC195" s="63"/>
      <c r="CD195" s="63"/>
      <c r="CE195" s="63"/>
      <c r="CF195" s="63"/>
      <c r="CG195" s="63"/>
      <c r="CH195" s="63">
        <f>3570000+230000+700000+30000</f>
        <v>4530000</v>
      </c>
      <c r="CI195" s="63"/>
      <c r="CJ195" s="63"/>
      <c r="CK195" s="63"/>
      <c r="CL195" s="63"/>
      <c r="CM195" s="63"/>
      <c r="CN195" s="63"/>
      <c r="CO195" s="63"/>
      <c r="CP195" s="63"/>
      <c r="CQ195" s="65"/>
      <c r="CR195" s="65"/>
      <c r="CS195" s="65"/>
      <c r="CT195" s="65"/>
      <c r="CU195" s="65"/>
      <c r="CV195" s="65"/>
      <c r="CW195" s="65"/>
      <c r="CX195" s="65"/>
      <c r="CY195" s="65"/>
    </row>
    <row r="196" spans="1:103" ht="14.25" customHeight="1">
      <c r="A196" s="42" t="s">
        <v>182</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38"/>
      <c r="AW196" s="38"/>
      <c r="AX196" s="38"/>
      <c r="AY196" s="38"/>
      <c r="AZ196" s="38" t="s">
        <v>173</v>
      </c>
      <c r="BA196" s="38"/>
      <c r="BB196" s="38"/>
      <c r="BC196" s="38"/>
      <c r="BD196" s="38"/>
      <c r="BE196" s="38"/>
      <c r="BF196" s="38" t="s">
        <v>298</v>
      </c>
      <c r="BG196" s="38"/>
      <c r="BH196" s="38"/>
      <c r="BI196" s="38"/>
      <c r="BJ196" s="38"/>
      <c r="BK196" s="39" t="s">
        <v>377</v>
      </c>
      <c r="BL196" s="39"/>
      <c r="BM196" s="39"/>
      <c r="BN196" s="39"/>
      <c r="BO196" s="39"/>
      <c r="BP196" s="63">
        <f>26313.97</f>
        <v>26313.97</v>
      </c>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row>
    <row r="197" spans="1:103" ht="14.25" customHeight="1">
      <c r="A197" s="42" t="s">
        <v>182</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38"/>
      <c r="AW197" s="38"/>
      <c r="AX197" s="38"/>
      <c r="AY197" s="38"/>
      <c r="AZ197" s="38" t="s">
        <v>173</v>
      </c>
      <c r="BA197" s="38"/>
      <c r="BB197" s="38"/>
      <c r="BC197" s="38"/>
      <c r="BD197" s="38"/>
      <c r="BE197" s="38"/>
      <c r="BF197" s="38" t="s">
        <v>298</v>
      </c>
      <c r="BG197" s="38"/>
      <c r="BH197" s="38"/>
      <c r="BI197" s="38"/>
      <c r="BJ197" s="38"/>
      <c r="BK197" s="39" t="s">
        <v>302</v>
      </c>
      <c r="BL197" s="39"/>
      <c r="BM197" s="39"/>
      <c r="BN197" s="39"/>
      <c r="BO197" s="39"/>
      <c r="BP197" s="63">
        <f>1300000-16000+16000-90035.2-612735.2</f>
        <v>597229.6000000001</v>
      </c>
      <c r="BQ197" s="63"/>
      <c r="BR197" s="63"/>
      <c r="BS197" s="63"/>
      <c r="BT197" s="63"/>
      <c r="BU197" s="63"/>
      <c r="BV197" s="63"/>
      <c r="BW197" s="63"/>
      <c r="BX197" s="63"/>
      <c r="BY197" s="63">
        <f>1300000</f>
        <v>1300000</v>
      </c>
      <c r="BZ197" s="63"/>
      <c r="CA197" s="63"/>
      <c r="CB197" s="63"/>
      <c r="CC197" s="63"/>
      <c r="CD197" s="63"/>
      <c r="CE197" s="63"/>
      <c r="CF197" s="63"/>
      <c r="CG197" s="63"/>
      <c r="CH197" s="63">
        <f>1300000</f>
        <v>1300000</v>
      </c>
      <c r="CI197" s="63"/>
      <c r="CJ197" s="63"/>
      <c r="CK197" s="63"/>
      <c r="CL197" s="63"/>
      <c r="CM197" s="63"/>
      <c r="CN197" s="63"/>
      <c r="CO197" s="63"/>
      <c r="CP197" s="63"/>
      <c r="CQ197" s="65"/>
      <c r="CR197" s="65"/>
      <c r="CS197" s="65"/>
      <c r="CT197" s="65"/>
      <c r="CU197" s="65"/>
      <c r="CV197" s="65"/>
      <c r="CW197" s="65"/>
      <c r="CX197" s="65"/>
      <c r="CY197" s="65"/>
    </row>
    <row r="198" spans="1:103" ht="14.25" customHeight="1">
      <c r="A198" s="42" t="s">
        <v>182</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38"/>
      <c r="AW198" s="38"/>
      <c r="AX198" s="38"/>
      <c r="AY198" s="38"/>
      <c r="AZ198" s="38" t="s">
        <v>173</v>
      </c>
      <c r="BA198" s="38"/>
      <c r="BB198" s="38"/>
      <c r="BC198" s="38"/>
      <c r="BD198" s="38"/>
      <c r="BE198" s="38"/>
      <c r="BF198" s="38" t="s">
        <v>306</v>
      </c>
      <c r="BG198" s="38"/>
      <c r="BH198" s="38"/>
      <c r="BI198" s="38"/>
      <c r="BJ198" s="38"/>
      <c r="BK198" s="39" t="s">
        <v>359</v>
      </c>
      <c r="BL198" s="39"/>
      <c r="BM198" s="39"/>
      <c r="BN198" s="39"/>
      <c r="BO198" s="39"/>
      <c r="BP198" s="63">
        <f>55583.36+27791.68</f>
        <v>83375.04000000001</v>
      </c>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row>
    <row r="199" spans="1:103" ht="14.25" customHeight="1">
      <c r="A199" s="42" t="s">
        <v>182</v>
      </c>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38"/>
      <c r="AW199" s="38"/>
      <c r="AX199" s="38"/>
      <c r="AY199" s="38"/>
      <c r="AZ199" s="38" t="s">
        <v>173</v>
      </c>
      <c r="BA199" s="38"/>
      <c r="BB199" s="38"/>
      <c r="BC199" s="38"/>
      <c r="BD199" s="38"/>
      <c r="BE199" s="38"/>
      <c r="BF199" s="38" t="s">
        <v>317</v>
      </c>
      <c r="BG199" s="38"/>
      <c r="BH199" s="38"/>
      <c r="BI199" s="38"/>
      <c r="BJ199" s="38"/>
      <c r="BK199" s="39" t="s">
        <v>364</v>
      </c>
      <c r="BL199" s="39"/>
      <c r="BM199" s="39"/>
      <c r="BN199" s="39"/>
      <c r="BO199" s="39"/>
      <c r="BP199" s="63">
        <f>311843.19-127474.12-12.74</f>
        <v>184356.33000000002</v>
      </c>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row>
    <row r="200" spans="1:103" ht="14.25" customHeight="1">
      <c r="A200" s="42" t="s">
        <v>182</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38"/>
      <c r="AW200" s="38"/>
      <c r="AX200" s="38"/>
      <c r="AY200" s="38"/>
      <c r="AZ200" s="38" t="s">
        <v>173</v>
      </c>
      <c r="BA200" s="38"/>
      <c r="BB200" s="38"/>
      <c r="BC200" s="38"/>
      <c r="BD200" s="38"/>
      <c r="BE200" s="38"/>
      <c r="BF200" s="38" t="s">
        <v>298</v>
      </c>
      <c r="BG200" s="38"/>
      <c r="BH200" s="38"/>
      <c r="BI200" s="38"/>
      <c r="BJ200" s="38"/>
      <c r="BK200" s="54" t="s">
        <v>371</v>
      </c>
      <c r="BL200" s="55"/>
      <c r="BM200" s="55"/>
      <c r="BN200" s="55"/>
      <c r="BO200" s="56"/>
      <c r="BP200" s="63">
        <f>144000</f>
        <v>144000</v>
      </c>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row>
    <row r="201" spans="1:103" ht="14.25" customHeight="1">
      <c r="A201" s="42" t="s">
        <v>182</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38"/>
      <c r="AW201" s="38"/>
      <c r="AX201" s="38"/>
      <c r="AY201" s="38"/>
      <c r="AZ201" s="38" t="s">
        <v>173</v>
      </c>
      <c r="BA201" s="38"/>
      <c r="BB201" s="38"/>
      <c r="BC201" s="38"/>
      <c r="BD201" s="38"/>
      <c r="BE201" s="38"/>
      <c r="BF201" s="38" t="s">
        <v>306</v>
      </c>
      <c r="BG201" s="38"/>
      <c r="BH201" s="38"/>
      <c r="BI201" s="38"/>
      <c r="BJ201" s="38"/>
      <c r="BK201" s="39" t="s">
        <v>308</v>
      </c>
      <c r="BL201" s="39"/>
      <c r="BM201" s="39"/>
      <c r="BN201" s="39"/>
      <c r="BO201" s="39"/>
      <c r="BP201" s="37">
        <f>578000</f>
        <v>578000</v>
      </c>
      <c r="BQ201" s="37"/>
      <c r="BR201" s="37"/>
      <c r="BS201" s="37"/>
      <c r="BT201" s="37"/>
      <c r="BU201" s="37"/>
      <c r="BV201" s="37"/>
      <c r="BW201" s="37"/>
      <c r="BX201" s="37"/>
      <c r="BY201" s="37">
        <f>578000</f>
        <v>578000</v>
      </c>
      <c r="BZ201" s="37"/>
      <c r="CA201" s="37"/>
      <c r="CB201" s="37"/>
      <c r="CC201" s="37"/>
      <c r="CD201" s="37"/>
      <c r="CE201" s="37"/>
      <c r="CF201" s="37"/>
      <c r="CG201" s="37"/>
      <c r="CH201" s="37">
        <f>578000</f>
        <v>578000</v>
      </c>
      <c r="CI201" s="37"/>
      <c r="CJ201" s="37"/>
      <c r="CK201" s="37"/>
      <c r="CL201" s="37"/>
      <c r="CM201" s="37"/>
      <c r="CN201" s="37"/>
      <c r="CO201" s="37"/>
      <c r="CP201" s="37"/>
      <c r="CQ201" s="65"/>
      <c r="CR201" s="65"/>
      <c r="CS201" s="65"/>
      <c r="CT201" s="65"/>
      <c r="CU201" s="65"/>
      <c r="CV201" s="65"/>
      <c r="CW201" s="65"/>
      <c r="CX201" s="65"/>
      <c r="CY201" s="65"/>
    </row>
    <row r="202" spans="1:103" ht="14.25" customHeight="1">
      <c r="A202" s="68" t="s">
        <v>321</v>
      </c>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2" t="s">
        <v>357</v>
      </c>
      <c r="AW202" s="62"/>
      <c r="AX202" s="62"/>
      <c r="AY202" s="62"/>
      <c r="AZ202" s="62" t="s">
        <v>323</v>
      </c>
      <c r="BA202" s="62"/>
      <c r="BB202" s="62"/>
      <c r="BC202" s="62"/>
      <c r="BD202" s="62"/>
      <c r="BE202" s="62"/>
      <c r="BF202" s="62" t="s">
        <v>311</v>
      </c>
      <c r="BG202" s="62"/>
      <c r="BH202" s="62"/>
      <c r="BI202" s="62"/>
      <c r="BJ202" s="62"/>
      <c r="BK202" s="62" t="s">
        <v>304</v>
      </c>
      <c r="BL202" s="62"/>
      <c r="BM202" s="62"/>
      <c r="BN202" s="62"/>
      <c r="BO202" s="62"/>
      <c r="BP202" s="64">
        <f>BP203</f>
        <v>8338840.12</v>
      </c>
      <c r="BQ202" s="64"/>
      <c r="BR202" s="64"/>
      <c r="BS202" s="64"/>
      <c r="BT202" s="64"/>
      <c r="BU202" s="64"/>
      <c r="BV202" s="64"/>
      <c r="BW202" s="64"/>
      <c r="BX202" s="64"/>
      <c r="BY202" s="64">
        <f>BY203</f>
        <v>9438000</v>
      </c>
      <c r="BZ202" s="64"/>
      <c r="CA202" s="64"/>
      <c r="CB202" s="64"/>
      <c r="CC202" s="64"/>
      <c r="CD202" s="64"/>
      <c r="CE202" s="64"/>
      <c r="CF202" s="64"/>
      <c r="CG202" s="64"/>
      <c r="CH202" s="64">
        <f>CH203</f>
        <v>9438000</v>
      </c>
      <c r="CI202" s="64"/>
      <c r="CJ202" s="64"/>
      <c r="CK202" s="64"/>
      <c r="CL202" s="64"/>
      <c r="CM202" s="64"/>
      <c r="CN202" s="64"/>
      <c r="CO202" s="64"/>
      <c r="CP202" s="64"/>
      <c r="CQ202" s="65"/>
      <c r="CR202" s="65"/>
      <c r="CS202" s="65"/>
      <c r="CT202" s="65"/>
      <c r="CU202" s="65"/>
      <c r="CV202" s="65"/>
      <c r="CW202" s="65"/>
      <c r="CX202" s="65"/>
      <c r="CY202" s="65"/>
    </row>
    <row r="203" spans="1:103" ht="14.25" customHeight="1">
      <c r="A203" s="42" t="s">
        <v>177</v>
      </c>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38"/>
      <c r="AW203" s="38"/>
      <c r="AX203" s="38"/>
      <c r="AY203" s="38"/>
      <c r="AZ203" s="38" t="s">
        <v>323</v>
      </c>
      <c r="BA203" s="38"/>
      <c r="BB203" s="38"/>
      <c r="BC203" s="38"/>
      <c r="BD203" s="38"/>
      <c r="BE203" s="38"/>
      <c r="BF203" s="62" t="s">
        <v>311</v>
      </c>
      <c r="BG203" s="62"/>
      <c r="BH203" s="62"/>
      <c r="BI203" s="62"/>
      <c r="BJ203" s="62"/>
      <c r="BK203" s="62" t="s">
        <v>304</v>
      </c>
      <c r="BL203" s="62"/>
      <c r="BM203" s="62"/>
      <c r="BN203" s="62"/>
      <c r="BO203" s="62"/>
      <c r="BP203" s="64">
        <f>BP204+BP205</f>
        <v>8338840.12</v>
      </c>
      <c r="BQ203" s="64"/>
      <c r="BR203" s="64"/>
      <c r="BS203" s="64"/>
      <c r="BT203" s="64"/>
      <c r="BU203" s="64"/>
      <c r="BV203" s="64"/>
      <c r="BW203" s="64"/>
      <c r="BX203" s="64"/>
      <c r="BY203" s="64">
        <f>BY204+BY205</f>
        <v>9438000</v>
      </c>
      <c r="BZ203" s="64"/>
      <c r="CA203" s="64"/>
      <c r="CB203" s="64"/>
      <c r="CC203" s="64"/>
      <c r="CD203" s="64"/>
      <c r="CE203" s="64"/>
      <c r="CF203" s="64"/>
      <c r="CG203" s="64"/>
      <c r="CH203" s="64">
        <f>CH204+CH205</f>
        <v>9438000</v>
      </c>
      <c r="CI203" s="64"/>
      <c r="CJ203" s="64"/>
      <c r="CK203" s="64"/>
      <c r="CL203" s="64"/>
      <c r="CM203" s="64"/>
      <c r="CN203" s="64"/>
      <c r="CO203" s="64"/>
      <c r="CP203" s="64"/>
      <c r="CQ203" s="65"/>
      <c r="CR203" s="65"/>
      <c r="CS203" s="65"/>
      <c r="CT203" s="65"/>
      <c r="CU203" s="65"/>
      <c r="CV203" s="65"/>
      <c r="CW203" s="65"/>
      <c r="CX203" s="65"/>
      <c r="CY203" s="65"/>
    </row>
    <row r="204" spans="1:103" ht="14.25" customHeight="1">
      <c r="A204" s="42" t="s">
        <v>177</v>
      </c>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38"/>
      <c r="AW204" s="38"/>
      <c r="AX204" s="38"/>
      <c r="AY204" s="38"/>
      <c r="AZ204" s="38" t="s">
        <v>323</v>
      </c>
      <c r="BA204" s="38"/>
      <c r="BB204" s="38"/>
      <c r="BC204" s="38"/>
      <c r="BD204" s="38"/>
      <c r="BE204" s="38"/>
      <c r="BF204" s="38" t="s">
        <v>298</v>
      </c>
      <c r="BG204" s="38"/>
      <c r="BH204" s="38"/>
      <c r="BI204" s="38"/>
      <c r="BJ204" s="38"/>
      <c r="BK204" s="39" t="s">
        <v>299</v>
      </c>
      <c r="BL204" s="39"/>
      <c r="BM204" s="39"/>
      <c r="BN204" s="39"/>
      <c r="BO204" s="39"/>
      <c r="BP204" s="37">
        <f>1515000-58000-298000+256840.12</f>
        <v>1415840.12</v>
      </c>
      <c r="BQ204" s="37"/>
      <c r="BR204" s="37"/>
      <c r="BS204" s="37"/>
      <c r="BT204" s="37"/>
      <c r="BU204" s="37"/>
      <c r="BV204" s="37"/>
      <c r="BW204" s="37"/>
      <c r="BX204" s="37"/>
      <c r="BY204" s="37">
        <f>1515000</f>
        <v>1515000</v>
      </c>
      <c r="BZ204" s="37"/>
      <c r="CA204" s="37"/>
      <c r="CB204" s="37"/>
      <c r="CC204" s="37"/>
      <c r="CD204" s="37"/>
      <c r="CE204" s="37"/>
      <c r="CF204" s="37"/>
      <c r="CG204" s="37"/>
      <c r="CH204" s="37">
        <f>1515000</f>
        <v>1515000</v>
      </c>
      <c r="CI204" s="37"/>
      <c r="CJ204" s="37"/>
      <c r="CK204" s="37"/>
      <c r="CL204" s="37"/>
      <c r="CM204" s="37"/>
      <c r="CN204" s="37"/>
      <c r="CO204" s="37"/>
      <c r="CP204" s="37"/>
      <c r="CQ204" s="65"/>
      <c r="CR204" s="65"/>
      <c r="CS204" s="65"/>
      <c r="CT204" s="65"/>
      <c r="CU204" s="65"/>
      <c r="CV204" s="65"/>
      <c r="CW204" s="65"/>
      <c r="CX204" s="65"/>
      <c r="CY204" s="65"/>
    </row>
    <row r="205" spans="1:103" ht="14.25" customHeight="1">
      <c r="A205" s="42" t="s">
        <v>177</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38"/>
      <c r="AW205" s="38"/>
      <c r="AX205" s="38"/>
      <c r="AY205" s="38"/>
      <c r="AZ205" s="38" t="s">
        <v>323</v>
      </c>
      <c r="BA205" s="38"/>
      <c r="BB205" s="38"/>
      <c r="BC205" s="38"/>
      <c r="BD205" s="38"/>
      <c r="BE205" s="38"/>
      <c r="BF205" s="38" t="s">
        <v>298</v>
      </c>
      <c r="BG205" s="38"/>
      <c r="BH205" s="38"/>
      <c r="BI205" s="38"/>
      <c r="BJ205" s="38"/>
      <c r="BK205" s="39" t="s">
        <v>301</v>
      </c>
      <c r="BL205" s="39"/>
      <c r="BM205" s="39"/>
      <c r="BN205" s="39"/>
      <c r="BO205" s="39"/>
      <c r="BP205" s="63">
        <f>7923000-1885489+885489</f>
        <v>6923000</v>
      </c>
      <c r="BQ205" s="63"/>
      <c r="BR205" s="63"/>
      <c r="BS205" s="63"/>
      <c r="BT205" s="63"/>
      <c r="BU205" s="63"/>
      <c r="BV205" s="63"/>
      <c r="BW205" s="63"/>
      <c r="BX205" s="63"/>
      <c r="BY205" s="63">
        <f>7923000</f>
        <v>7923000</v>
      </c>
      <c r="BZ205" s="63"/>
      <c r="CA205" s="63"/>
      <c r="CB205" s="63"/>
      <c r="CC205" s="63"/>
      <c r="CD205" s="63"/>
      <c r="CE205" s="63"/>
      <c r="CF205" s="63"/>
      <c r="CG205" s="63"/>
      <c r="CH205" s="63">
        <f>7923000</f>
        <v>7923000</v>
      </c>
      <c r="CI205" s="63"/>
      <c r="CJ205" s="63"/>
      <c r="CK205" s="63"/>
      <c r="CL205" s="63"/>
      <c r="CM205" s="63"/>
      <c r="CN205" s="63"/>
      <c r="CO205" s="63"/>
      <c r="CP205" s="63"/>
      <c r="CQ205" s="65"/>
      <c r="CR205" s="65"/>
      <c r="CS205" s="65"/>
      <c r="CT205" s="65"/>
      <c r="CU205" s="65"/>
      <c r="CV205" s="65"/>
      <c r="CW205" s="65"/>
      <c r="CX205" s="65"/>
      <c r="CY205" s="65"/>
    </row>
    <row r="206" spans="1:103" ht="14.25" customHeight="1">
      <c r="A206" s="40" t="s">
        <v>183</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39" t="s">
        <v>184</v>
      </c>
      <c r="AW206" s="39"/>
      <c r="AX206" s="39"/>
      <c r="AY206" s="39"/>
      <c r="AZ206" s="39" t="s">
        <v>185</v>
      </c>
      <c r="BA206" s="39"/>
      <c r="BB206" s="39"/>
      <c r="BC206" s="39"/>
      <c r="BD206" s="39"/>
      <c r="BE206" s="39"/>
      <c r="BF206" s="39"/>
      <c r="BG206" s="39"/>
      <c r="BH206" s="39"/>
      <c r="BI206" s="39"/>
      <c r="BJ206" s="39"/>
      <c r="BK206" s="39"/>
      <c r="BL206" s="39"/>
      <c r="BM206" s="39"/>
      <c r="BN206" s="39"/>
      <c r="BO206" s="39"/>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66"/>
      <c r="CS206" s="66"/>
      <c r="CT206" s="66"/>
      <c r="CU206" s="66"/>
      <c r="CV206" s="66"/>
      <c r="CW206" s="66"/>
      <c r="CX206" s="66"/>
      <c r="CY206" s="66"/>
    </row>
    <row r="207" spans="1:103" ht="14.25" customHeight="1">
      <c r="A207" s="40" t="s">
        <v>186</v>
      </c>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39"/>
      <c r="AW207" s="39"/>
      <c r="AX207" s="39"/>
      <c r="AY207" s="39"/>
      <c r="AZ207" s="39"/>
      <c r="BA207" s="39"/>
      <c r="BB207" s="39"/>
      <c r="BC207" s="39"/>
      <c r="BD207" s="39"/>
      <c r="BE207" s="39"/>
      <c r="BF207" s="39"/>
      <c r="BG207" s="39"/>
      <c r="BH207" s="39"/>
      <c r="BI207" s="39"/>
      <c r="BJ207" s="39"/>
      <c r="BK207" s="39"/>
      <c r="BL207" s="39"/>
      <c r="BM207" s="39"/>
      <c r="BN207" s="39"/>
      <c r="BO207" s="39"/>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row>
    <row r="208" spans="1:103" ht="14.25" customHeight="1">
      <c r="A208" s="40" t="s">
        <v>47</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39" t="s">
        <v>187</v>
      </c>
      <c r="AW208" s="39"/>
      <c r="AX208" s="39"/>
      <c r="AY208" s="39"/>
      <c r="AZ208" s="39" t="s">
        <v>188</v>
      </c>
      <c r="BA208" s="39"/>
      <c r="BB208" s="39"/>
      <c r="BC208" s="39"/>
      <c r="BD208" s="39"/>
      <c r="BE208" s="39"/>
      <c r="BF208" s="39"/>
      <c r="BG208" s="39"/>
      <c r="BH208" s="39"/>
      <c r="BI208" s="39"/>
      <c r="BJ208" s="39"/>
      <c r="BK208" s="39"/>
      <c r="BL208" s="39"/>
      <c r="BM208" s="39"/>
      <c r="BN208" s="39"/>
      <c r="BO208" s="39"/>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row>
    <row r="209" spans="1:103" ht="14.25" customHeight="1">
      <c r="A209" s="40" t="s">
        <v>189</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39"/>
      <c r="AW209" s="39"/>
      <c r="AX209" s="39"/>
      <c r="AY209" s="39"/>
      <c r="AZ209" s="39"/>
      <c r="BA209" s="39"/>
      <c r="BB209" s="39"/>
      <c r="BC209" s="39"/>
      <c r="BD209" s="39"/>
      <c r="BE209" s="39"/>
      <c r="BF209" s="39"/>
      <c r="BG209" s="39"/>
      <c r="BH209" s="39"/>
      <c r="BI209" s="39"/>
      <c r="BJ209" s="39"/>
      <c r="BK209" s="39"/>
      <c r="BL209" s="39"/>
      <c r="BM209" s="39"/>
      <c r="BN209" s="39"/>
      <c r="BO209" s="39"/>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66"/>
      <c r="CS209" s="66"/>
      <c r="CT209" s="66"/>
      <c r="CU209" s="66"/>
      <c r="CV209" s="66"/>
      <c r="CW209" s="66"/>
      <c r="CX209" s="66"/>
      <c r="CY209" s="66"/>
    </row>
    <row r="210" spans="1:103" ht="14.25" customHeight="1">
      <c r="A210" s="40" t="s">
        <v>190</v>
      </c>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39"/>
      <c r="AW210" s="39"/>
      <c r="AX210" s="39"/>
      <c r="AY210" s="39"/>
      <c r="AZ210" s="39"/>
      <c r="BA210" s="39"/>
      <c r="BB210" s="39"/>
      <c r="BC210" s="39"/>
      <c r="BD210" s="39"/>
      <c r="BE210" s="39"/>
      <c r="BF210" s="39"/>
      <c r="BG210" s="39"/>
      <c r="BH210" s="39"/>
      <c r="BI210" s="39"/>
      <c r="BJ210" s="39"/>
      <c r="BK210" s="39"/>
      <c r="BL210" s="39"/>
      <c r="BM210" s="39"/>
      <c r="BN210" s="39"/>
      <c r="BO210" s="39"/>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row>
    <row r="211" spans="1:103" ht="14.25" customHeight="1">
      <c r="A211" s="40" t="s">
        <v>191</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39" t="s">
        <v>192</v>
      </c>
      <c r="AW211" s="39"/>
      <c r="AX211" s="39"/>
      <c r="AY211" s="39"/>
      <c r="AZ211" s="39" t="s">
        <v>193</v>
      </c>
      <c r="BA211" s="39"/>
      <c r="BB211" s="39"/>
      <c r="BC211" s="39"/>
      <c r="BD211" s="39"/>
      <c r="BE211" s="39"/>
      <c r="BF211" s="39"/>
      <c r="BG211" s="39"/>
      <c r="BH211" s="39"/>
      <c r="BI211" s="39"/>
      <c r="BJ211" s="39"/>
      <c r="BK211" s="39"/>
      <c r="BL211" s="39"/>
      <c r="BM211" s="39"/>
      <c r="BN211" s="39"/>
      <c r="BO211" s="39"/>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row>
    <row r="212" spans="1:103" ht="13.5" customHeight="1">
      <c r="A212" s="40" t="s">
        <v>194</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39"/>
      <c r="AW212" s="39"/>
      <c r="AX212" s="39"/>
      <c r="AY212" s="39"/>
      <c r="AZ212" s="39"/>
      <c r="BA212" s="39"/>
      <c r="BB212" s="39"/>
      <c r="BC212" s="39"/>
      <c r="BD212" s="39"/>
      <c r="BE212" s="39"/>
      <c r="BF212" s="39"/>
      <c r="BG212" s="39"/>
      <c r="BH212" s="39"/>
      <c r="BI212" s="39"/>
      <c r="BJ212" s="39"/>
      <c r="BK212" s="39"/>
      <c r="BL212" s="39"/>
      <c r="BM212" s="39"/>
      <c r="BN212" s="39"/>
      <c r="BO212" s="39"/>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row>
    <row r="213" spans="1:103" ht="14.25" customHeight="1">
      <c r="A213" s="75" t="s">
        <v>195</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6" t="s">
        <v>196</v>
      </c>
      <c r="AW213" s="76"/>
      <c r="AX213" s="76"/>
      <c r="AY213" s="76"/>
      <c r="AZ213" s="76" t="s">
        <v>197</v>
      </c>
      <c r="BA213" s="76"/>
      <c r="BB213" s="76"/>
      <c r="BC213" s="76"/>
      <c r="BD213" s="76"/>
      <c r="BE213" s="76"/>
      <c r="BF213" s="39"/>
      <c r="BG213" s="39"/>
      <c r="BH213" s="39"/>
      <c r="BI213" s="39"/>
      <c r="BJ213" s="39"/>
      <c r="BK213" s="39"/>
      <c r="BL213" s="39"/>
      <c r="BM213" s="39"/>
      <c r="BN213" s="39"/>
      <c r="BO213" s="39"/>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6"/>
      <c r="CN213" s="66"/>
      <c r="CO213" s="66"/>
      <c r="CP213" s="66"/>
      <c r="CQ213" s="66" t="s">
        <v>42</v>
      </c>
      <c r="CR213" s="66"/>
      <c r="CS213" s="66"/>
      <c r="CT213" s="66"/>
      <c r="CU213" s="66"/>
      <c r="CV213" s="66"/>
      <c r="CW213" s="66"/>
      <c r="CX213" s="66"/>
      <c r="CY213" s="66"/>
    </row>
    <row r="214" spans="1:103" ht="14.25" customHeight="1">
      <c r="A214" s="40" t="s">
        <v>47</v>
      </c>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39" t="s">
        <v>198</v>
      </c>
      <c r="AW214" s="39"/>
      <c r="AX214" s="39"/>
      <c r="AY214" s="39"/>
      <c r="AZ214" s="39"/>
      <c r="BA214" s="39"/>
      <c r="BB214" s="39"/>
      <c r="BC214" s="39"/>
      <c r="BD214" s="39"/>
      <c r="BE214" s="39"/>
      <c r="BF214" s="39"/>
      <c r="BG214" s="39"/>
      <c r="BH214" s="39"/>
      <c r="BI214" s="39"/>
      <c r="BJ214" s="39"/>
      <c r="BK214" s="39"/>
      <c r="BL214" s="39"/>
      <c r="BM214" s="39"/>
      <c r="BN214" s="39"/>
      <c r="BO214" s="39"/>
      <c r="BP214" s="66"/>
      <c r="BQ214" s="66"/>
      <c r="BR214" s="66"/>
      <c r="BS214" s="66"/>
      <c r="BT214" s="66"/>
      <c r="BU214" s="66"/>
      <c r="BV214" s="66"/>
      <c r="BW214" s="66"/>
      <c r="BX214" s="66"/>
      <c r="BY214" s="66"/>
      <c r="BZ214" s="66"/>
      <c r="CA214" s="66"/>
      <c r="CB214" s="66"/>
      <c r="CC214" s="66"/>
      <c r="CD214" s="66"/>
      <c r="CE214" s="66"/>
      <c r="CF214" s="66"/>
      <c r="CG214" s="66"/>
      <c r="CH214" s="66"/>
      <c r="CI214" s="66"/>
      <c r="CJ214" s="66"/>
      <c r="CK214" s="66"/>
      <c r="CL214" s="66"/>
      <c r="CM214" s="66"/>
      <c r="CN214" s="66"/>
      <c r="CO214" s="66"/>
      <c r="CP214" s="66"/>
      <c r="CQ214" s="66" t="s">
        <v>42</v>
      </c>
      <c r="CR214" s="66"/>
      <c r="CS214" s="66"/>
      <c r="CT214" s="66"/>
      <c r="CU214" s="66"/>
      <c r="CV214" s="66"/>
      <c r="CW214" s="66"/>
      <c r="CX214" s="66"/>
      <c r="CY214" s="66"/>
    </row>
    <row r="215" spans="1:103" ht="13.5" customHeight="1">
      <c r="A215" s="40" t="s">
        <v>199</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39"/>
      <c r="AW215" s="39"/>
      <c r="AX215" s="39"/>
      <c r="AY215" s="39"/>
      <c r="AZ215" s="39"/>
      <c r="BA215" s="39"/>
      <c r="BB215" s="39"/>
      <c r="BC215" s="39"/>
      <c r="BD215" s="39"/>
      <c r="BE215" s="39"/>
      <c r="BF215" s="39"/>
      <c r="BG215" s="39"/>
      <c r="BH215" s="39"/>
      <c r="BI215" s="39"/>
      <c r="BJ215" s="39"/>
      <c r="BK215" s="39"/>
      <c r="BL215" s="39"/>
      <c r="BM215" s="39"/>
      <c r="BN215" s="39"/>
      <c r="BO215" s="39"/>
      <c r="BP215" s="66"/>
      <c r="BQ215" s="66"/>
      <c r="BR215" s="66"/>
      <c r="BS215" s="66"/>
      <c r="BT215" s="66"/>
      <c r="BU215" s="66"/>
      <c r="BV215" s="66"/>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c r="CY215" s="66"/>
    </row>
    <row r="216" spans="1:103" ht="13.5" customHeight="1">
      <c r="A216" s="40" t="s">
        <v>200</v>
      </c>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39" t="s">
        <v>201</v>
      </c>
      <c r="AW216" s="39"/>
      <c r="AX216" s="39"/>
      <c r="AY216" s="39"/>
      <c r="AZ216" s="39"/>
      <c r="BA216" s="39"/>
      <c r="BB216" s="39"/>
      <c r="BC216" s="39"/>
      <c r="BD216" s="39"/>
      <c r="BE216" s="39"/>
      <c r="BF216" s="39"/>
      <c r="BG216" s="39"/>
      <c r="BH216" s="39"/>
      <c r="BI216" s="39"/>
      <c r="BJ216" s="39"/>
      <c r="BK216" s="39"/>
      <c r="BL216" s="39"/>
      <c r="BM216" s="39"/>
      <c r="BN216" s="39"/>
      <c r="BO216" s="39"/>
      <c r="BP216" s="66"/>
      <c r="BQ216" s="66"/>
      <c r="BR216" s="66"/>
      <c r="BS216" s="66"/>
      <c r="BT216" s="66"/>
      <c r="BU216" s="66"/>
      <c r="BV216" s="66"/>
      <c r="BW216" s="66"/>
      <c r="BX216" s="66"/>
      <c r="BY216" s="66"/>
      <c r="BZ216" s="66"/>
      <c r="CA216" s="66"/>
      <c r="CB216" s="66"/>
      <c r="CC216" s="66"/>
      <c r="CD216" s="66"/>
      <c r="CE216" s="66"/>
      <c r="CF216" s="66"/>
      <c r="CG216" s="66"/>
      <c r="CH216" s="66"/>
      <c r="CI216" s="66"/>
      <c r="CJ216" s="66"/>
      <c r="CK216" s="66"/>
      <c r="CL216" s="66"/>
      <c r="CM216" s="66"/>
      <c r="CN216" s="66"/>
      <c r="CO216" s="66"/>
      <c r="CP216" s="66"/>
      <c r="CQ216" s="66" t="s">
        <v>42</v>
      </c>
      <c r="CR216" s="66"/>
      <c r="CS216" s="66"/>
      <c r="CT216" s="66"/>
      <c r="CU216" s="66"/>
      <c r="CV216" s="66"/>
      <c r="CW216" s="66"/>
      <c r="CX216" s="66"/>
      <c r="CY216" s="66"/>
    </row>
    <row r="217" spans="1:103" ht="13.5" customHeight="1">
      <c r="A217" s="40" t="s">
        <v>202</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39" t="s">
        <v>203</v>
      </c>
      <c r="AW217" s="39"/>
      <c r="AX217" s="39"/>
      <c r="AY217" s="39"/>
      <c r="AZ217" s="39"/>
      <c r="BA217" s="39"/>
      <c r="BB217" s="39"/>
      <c r="BC217" s="39"/>
      <c r="BD217" s="39"/>
      <c r="BE217" s="39"/>
      <c r="BF217" s="39"/>
      <c r="BG217" s="39"/>
      <c r="BH217" s="39"/>
      <c r="BI217" s="39"/>
      <c r="BJ217" s="39"/>
      <c r="BK217" s="39"/>
      <c r="BL217" s="39"/>
      <c r="BM217" s="39"/>
      <c r="BN217" s="39"/>
      <c r="BO217" s="39"/>
      <c r="BP217" s="66"/>
      <c r="BQ217" s="66"/>
      <c r="BR217" s="66"/>
      <c r="BS217" s="66"/>
      <c r="BT217" s="66"/>
      <c r="BU217" s="66"/>
      <c r="BV217" s="66"/>
      <c r="BW217" s="66"/>
      <c r="BX217" s="66"/>
      <c r="BY217" s="66"/>
      <c r="BZ217" s="66"/>
      <c r="CA217" s="66"/>
      <c r="CB217" s="66"/>
      <c r="CC217" s="66"/>
      <c r="CD217" s="66"/>
      <c r="CE217" s="66"/>
      <c r="CF217" s="66"/>
      <c r="CG217" s="66"/>
      <c r="CH217" s="66"/>
      <c r="CI217" s="66"/>
      <c r="CJ217" s="66"/>
      <c r="CK217" s="66"/>
      <c r="CL217" s="66"/>
      <c r="CM217" s="66"/>
      <c r="CN217" s="66"/>
      <c r="CO217" s="66"/>
      <c r="CP217" s="66"/>
      <c r="CQ217" s="66" t="s">
        <v>42</v>
      </c>
      <c r="CR217" s="66"/>
      <c r="CS217" s="66"/>
      <c r="CT217" s="66"/>
      <c r="CU217" s="66"/>
      <c r="CV217" s="66"/>
      <c r="CW217" s="66"/>
      <c r="CX217" s="66"/>
      <c r="CY217" s="66"/>
    </row>
    <row r="218" spans="1:103" ht="14.25" customHeight="1">
      <c r="A218" s="75" t="s">
        <v>204</v>
      </c>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6" t="s">
        <v>205</v>
      </c>
      <c r="AW218" s="76"/>
      <c r="AX218" s="76"/>
      <c r="AY218" s="76"/>
      <c r="AZ218" s="76" t="s">
        <v>42</v>
      </c>
      <c r="BA218" s="76"/>
      <c r="BB218" s="76"/>
      <c r="BC218" s="76"/>
      <c r="BD218" s="76"/>
      <c r="BE218" s="76"/>
      <c r="BF218" s="76" t="s">
        <v>42</v>
      </c>
      <c r="BG218" s="76"/>
      <c r="BH218" s="76"/>
      <c r="BI218" s="76"/>
      <c r="BJ218" s="76"/>
      <c r="BK218" s="76" t="s">
        <v>42</v>
      </c>
      <c r="BL218" s="76"/>
      <c r="BM218" s="76"/>
      <c r="BN218" s="76"/>
      <c r="BO218" s="76"/>
      <c r="BP218" s="66"/>
      <c r="BQ218" s="66"/>
      <c r="BR218" s="66"/>
      <c r="BS218" s="66"/>
      <c r="BT218" s="66"/>
      <c r="BU218" s="66"/>
      <c r="BV218" s="66"/>
      <c r="BW218" s="66"/>
      <c r="BX218" s="66"/>
      <c r="BY218" s="66"/>
      <c r="BZ218" s="66"/>
      <c r="CA218" s="66"/>
      <c r="CB218" s="66"/>
      <c r="CC218" s="66"/>
      <c r="CD218" s="66"/>
      <c r="CE218" s="66"/>
      <c r="CF218" s="66"/>
      <c r="CG218" s="66"/>
      <c r="CH218" s="66"/>
      <c r="CI218" s="66"/>
      <c r="CJ218" s="66"/>
      <c r="CK218" s="66"/>
      <c r="CL218" s="66"/>
      <c r="CM218" s="66"/>
      <c r="CN218" s="66"/>
      <c r="CO218" s="66"/>
      <c r="CP218" s="66"/>
      <c r="CQ218" s="66" t="s">
        <v>42</v>
      </c>
      <c r="CR218" s="66"/>
      <c r="CS218" s="66"/>
      <c r="CT218" s="66"/>
      <c r="CU218" s="66"/>
      <c r="CV218" s="66"/>
      <c r="CW218" s="66"/>
      <c r="CX218" s="66"/>
      <c r="CY218" s="66"/>
    </row>
    <row r="219" spans="1:103" ht="14.25" customHeight="1">
      <c r="A219" s="40" t="s">
        <v>76</v>
      </c>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39" t="s">
        <v>206</v>
      </c>
      <c r="AW219" s="39"/>
      <c r="AX219" s="39"/>
      <c r="AY219" s="39"/>
      <c r="AZ219" s="39" t="s">
        <v>207</v>
      </c>
      <c r="BA219" s="39"/>
      <c r="BB219" s="39"/>
      <c r="BC219" s="39"/>
      <c r="BD219" s="39"/>
      <c r="BE219" s="39"/>
      <c r="BF219" s="39"/>
      <c r="BG219" s="39"/>
      <c r="BH219" s="39"/>
      <c r="BI219" s="39"/>
      <c r="BJ219" s="39"/>
      <c r="BK219" s="39"/>
      <c r="BL219" s="39"/>
      <c r="BM219" s="39"/>
      <c r="BN219" s="39"/>
      <c r="BO219" s="39"/>
      <c r="BP219" s="66"/>
      <c r="BQ219" s="66"/>
      <c r="BR219" s="66"/>
      <c r="BS219" s="66"/>
      <c r="BT219" s="66"/>
      <c r="BU219" s="66"/>
      <c r="BV219" s="66"/>
      <c r="BW219" s="66"/>
      <c r="BX219" s="66"/>
      <c r="BY219" s="66"/>
      <c r="BZ219" s="66"/>
      <c r="CA219" s="66"/>
      <c r="CB219" s="66"/>
      <c r="CC219" s="66"/>
      <c r="CD219" s="66"/>
      <c r="CE219" s="66"/>
      <c r="CF219" s="66"/>
      <c r="CG219" s="66"/>
      <c r="CH219" s="66"/>
      <c r="CI219" s="66"/>
      <c r="CJ219" s="66"/>
      <c r="CK219" s="66"/>
      <c r="CL219" s="66"/>
      <c r="CM219" s="66"/>
      <c r="CN219" s="66"/>
      <c r="CO219" s="66"/>
      <c r="CP219" s="66"/>
      <c r="CQ219" s="66" t="s">
        <v>42</v>
      </c>
      <c r="CR219" s="66"/>
      <c r="CS219" s="66"/>
      <c r="CT219" s="66"/>
      <c r="CU219" s="66"/>
      <c r="CV219" s="66"/>
      <c r="CW219" s="66"/>
      <c r="CX219" s="66"/>
      <c r="CY219" s="66"/>
    </row>
    <row r="220" spans="1:103" s="2" customFormat="1" ht="11.25" customHeight="1">
      <c r="A220" s="40" t="s">
        <v>208</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39"/>
      <c r="AW220" s="39"/>
      <c r="AX220" s="39"/>
      <c r="AY220" s="39"/>
      <c r="AZ220" s="39"/>
      <c r="BA220" s="39"/>
      <c r="BB220" s="39"/>
      <c r="BC220" s="39"/>
      <c r="BD220" s="39"/>
      <c r="BE220" s="39"/>
      <c r="BF220" s="39"/>
      <c r="BG220" s="39"/>
      <c r="BH220" s="39"/>
      <c r="BI220" s="39"/>
      <c r="BJ220" s="39"/>
      <c r="BK220" s="39"/>
      <c r="BL220" s="39"/>
      <c r="BM220" s="39"/>
      <c r="BN220" s="39"/>
      <c r="BO220" s="39"/>
      <c r="BP220" s="66"/>
      <c r="BQ220" s="66"/>
      <c r="BR220" s="66"/>
      <c r="BS220" s="66"/>
      <c r="BT220" s="66"/>
      <c r="BU220" s="66"/>
      <c r="BV220" s="66"/>
      <c r="BW220" s="66"/>
      <c r="BX220" s="66"/>
      <c r="BY220" s="66"/>
      <c r="BZ220" s="66"/>
      <c r="CA220" s="66"/>
      <c r="CB220" s="66"/>
      <c r="CC220" s="66"/>
      <c r="CD220" s="66"/>
      <c r="CE220" s="66"/>
      <c r="CF220" s="66"/>
      <c r="CG220" s="66"/>
      <c r="CH220" s="66"/>
      <c r="CI220" s="66"/>
      <c r="CJ220" s="66"/>
      <c r="CK220" s="66"/>
      <c r="CL220" s="66"/>
      <c r="CM220" s="66"/>
      <c r="CN220" s="66"/>
      <c r="CO220" s="66"/>
      <c r="CP220" s="66"/>
      <c r="CQ220" s="66"/>
      <c r="CR220" s="66"/>
      <c r="CS220" s="66"/>
      <c r="CT220" s="66"/>
      <c r="CU220" s="66"/>
      <c r="CV220" s="66"/>
      <c r="CW220" s="66"/>
      <c r="CX220" s="66"/>
      <c r="CY220" s="66"/>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209</v>
      </c>
    </row>
    <row r="223" spans="1:103" s="18" customFormat="1" ht="12" customHeight="1">
      <c r="A223" s="17" t="s">
        <v>210</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211</v>
      </c>
    </row>
    <row r="225" s="18" customFormat="1" ht="12" customHeight="1">
      <c r="A225" s="18" t="s">
        <v>212</v>
      </c>
    </row>
    <row r="226" s="18" customFormat="1" ht="11.25" customHeight="1">
      <c r="A226" s="18" t="s">
        <v>213</v>
      </c>
    </row>
    <row r="227" spans="1:103" s="18" customFormat="1" ht="9.75">
      <c r="A227" s="74" t="s">
        <v>214</v>
      </c>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row>
    <row r="228" spans="1:103" s="18" customFormat="1" ht="12"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row>
    <row r="229" s="18" customFormat="1" ht="11.25" customHeight="1">
      <c r="A229" s="18" t="s">
        <v>215</v>
      </c>
    </row>
    <row r="230" spans="1:103" s="18" customFormat="1" ht="11.25" customHeight="1">
      <c r="A230" s="73" t="s">
        <v>216</v>
      </c>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row>
    <row r="231" spans="1:103" s="18" customFormat="1" ht="11.25" customHeight="1">
      <c r="A231" s="73" t="s">
        <v>217</v>
      </c>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row>
    <row r="232" spans="1:103" s="18" customFormat="1" ht="11.2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row>
    <row r="233" spans="1:103" s="18" customFormat="1" ht="11.25" customHeight="1">
      <c r="A233" s="73" t="s">
        <v>218</v>
      </c>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row>
    <row r="234" spans="1:103" s="18" customFormat="1" ht="11.2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row>
    <row r="235" spans="1:103" s="18" customFormat="1" ht="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row>
    <row r="236" spans="1:103" s="18" customFormat="1" ht="6.75" customHeight="1">
      <c r="A236" s="73" t="s">
        <v>219</v>
      </c>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row>
    <row r="237" spans="1:103" s="18" customFormat="1" ht="12"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row>
    <row r="238" s="18" customFormat="1" ht="11.25" customHeight="1">
      <c r="A238" s="17" t="s">
        <v>220</v>
      </c>
    </row>
    <row r="239" spans="1:103" s="18" customFormat="1" ht="11.25" customHeight="1">
      <c r="A239" s="73" t="s">
        <v>221</v>
      </c>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row>
    <row r="240" spans="1:103" s="18" customFormat="1" ht="11.2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row>
    <row r="241" spans="1:103" ht="12.7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row>
  </sheetData>
  <sheetProtection selectLockedCells="1" selectUnlockedCells="1"/>
  <mergeCells count="1448">
    <mergeCell ref="CH55:CP55"/>
    <mergeCell ref="CQ55:CY55"/>
    <mergeCell ref="BY196:CG196"/>
    <mergeCell ref="CH196:CP196"/>
    <mergeCell ref="CQ196:CY196"/>
    <mergeCell ref="A55:AU55"/>
    <mergeCell ref="AV55:AY55"/>
    <mergeCell ref="AZ55:BE55"/>
    <mergeCell ref="BF55:BJ55"/>
    <mergeCell ref="BK55:BO55"/>
    <mergeCell ref="BP55:BX55"/>
    <mergeCell ref="BY55:CG55"/>
    <mergeCell ref="A196:AU196"/>
    <mergeCell ref="AV196:AY196"/>
    <mergeCell ref="AZ196:BE196"/>
    <mergeCell ref="BF196:BJ196"/>
    <mergeCell ref="BK196:BO196"/>
    <mergeCell ref="BP196:BX196"/>
    <mergeCell ref="AZ127:BE127"/>
    <mergeCell ref="BF126:BJ126"/>
    <mergeCell ref="CH48:CP48"/>
    <mergeCell ref="CQ48:CY48"/>
    <mergeCell ref="BY45:CG45"/>
    <mergeCell ref="CH45:CP45"/>
    <mergeCell ref="CQ45:CY45"/>
    <mergeCell ref="A48:AU48"/>
    <mergeCell ref="AV48:AY48"/>
    <mergeCell ref="AZ48:BE48"/>
    <mergeCell ref="BF48:BJ48"/>
    <mergeCell ref="BK48:BO48"/>
    <mergeCell ref="BP48:BX48"/>
    <mergeCell ref="BY48:CG48"/>
    <mergeCell ref="A45:AU45"/>
    <mergeCell ref="AV45:AY45"/>
    <mergeCell ref="AZ45:BE45"/>
    <mergeCell ref="BF45:BJ45"/>
    <mergeCell ref="BK45:BO45"/>
    <mergeCell ref="BP45:BX45"/>
    <mergeCell ref="A47:AU47"/>
    <mergeCell ref="AV47:AY47"/>
    <mergeCell ref="BF49:BJ49"/>
    <mergeCell ref="BK49:BO49"/>
    <mergeCell ref="A126:AU126"/>
    <mergeCell ref="AV126:AY126"/>
    <mergeCell ref="CH49:CP49"/>
    <mergeCell ref="CQ49:CY49"/>
    <mergeCell ref="AZ126:BE126"/>
    <mergeCell ref="AV125:AY125"/>
    <mergeCell ref="AZ125:BE125"/>
    <mergeCell ref="BF125:BJ125"/>
    <mergeCell ref="BY200:CG200"/>
    <mergeCell ref="CH200:CP200"/>
    <mergeCell ref="CQ200:CY200"/>
    <mergeCell ref="A49:AU49"/>
    <mergeCell ref="AV49:AY49"/>
    <mergeCell ref="AZ49:BE49"/>
    <mergeCell ref="CH126:CP126"/>
    <mergeCell ref="CH127:CP127"/>
    <mergeCell ref="BP49:BX49"/>
    <mergeCell ref="BY49:CG49"/>
    <mergeCell ref="A200:AU200"/>
    <mergeCell ref="AV200:AY200"/>
    <mergeCell ref="AZ200:BE200"/>
    <mergeCell ref="BF200:BJ200"/>
    <mergeCell ref="BK200:BO200"/>
    <mergeCell ref="BP200:BX200"/>
    <mergeCell ref="BF127:BJ127"/>
    <mergeCell ref="CH128:CP129"/>
    <mergeCell ref="CQ128:CY129"/>
    <mergeCell ref="CQ126:CY126"/>
    <mergeCell ref="CQ127:CY127"/>
    <mergeCell ref="BP126:BX126"/>
    <mergeCell ref="BP127:BX127"/>
    <mergeCell ref="BY128:CG129"/>
    <mergeCell ref="BY126:CG126"/>
    <mergeCell ref="BY127:CG127"/>
    <mergeCell ref="BK125:BO125"/>
    <mergeCell ref="BP125:BX125"/>
    <mergeCell ref="BY125:CG125"/>
    <mergeCell ref="CH125:CP125"/>
    <mergeCell ref="CQ125:CY125"/>
    <mergeCell ref="BF128:BJ129"/>
    <mergeCell ref="BK128:BO129"/>
    <mergeCell ref="BK126:BO126"/>
    <mergeCell ref="BK127:BO127"/>
    <mergeCell ref="BP128:BX129"/>
    <mergeCell ref="BK198:BO198"/>
    <mergeCell ref="BP198:BX198"/>
    <mergeCell ref="BY198:CG198"/>
    <mergeCell ref="A97:AU97"/>
    <mergeCell ref="AV97:AY97"/>
    <mergeCell ref="AZ97:BE97"/>
    <mergeCell ref="BF112:BJ112"/>
    <mergeCell ref="BK112:BO112"/>
    <mergeCell ref="BP112:BX112"/>
    <mergeCell ref="A177:AU177"/>
    <mergeCell ref="CQ198:CY198"/>
    <mergeCell ref="CH112:CP112"/>
    <mergeCell ref="CQ112:CY112"/>
    <mergeCell ref="A198:AU198"/>
    <mergeCell ref="AV198:AY198"/>
    <mergeCell ref="AZ198:BE198"/>
    <mergeCell ref="BF198:BJ198"/>
    <mergeCell ref="A112:AU112"/>
    <mergeCell ref="AV112:AY112"/>
    <mergeCell ref="AZ112:BE112"/>
    <mergeCell ref="CH198:CP198"/>
    <mergeCell ref="BY96:CG96"/>
    <mergeCell ref="CH96:CP96"/>
    <mergeCell ref="BP113:BX113"/>
    <mergeCell ref="BY113:CG113"/>
    <mergeCell ref="CH113:CP113"/>
    <mergeCell ref="CH177:CP177"/>
    <mergeCell ref="BY176:CG176"/>
    <mergeCell ref="CH176:CP176"/>
    <mergeCell ref="BP190:BX190"/>
    <mergeCell ref="CQ113:CY113"/>
    <mergeCell ref="BY112:CG112"/>
    <mergeCell ref="A96:AU96"/>
    <mergeCell ref="AV96:AY96"/>
    <mergeCell ref="AZ96:BE96"/>
    <mergeCell ref="BF96:BJ96"/>
    <mergeCell ref="BK96:BO96"/>
    <mergeCell ref="CQ110:CY110"/>
    <mergeCell ref="A111:AU111"/>
    <mergeCell ref="AV111:AY111"/>
    <mergeCell ref="AV62:AY62"/>
    <mergeCell ref="AV63:AY63"/>
    <mergeCell ref="CQ202:CY202"/>
    <mergeCell ref="AZ202:BE202"/>
    <mergeCell ref="CH178:CP178"/>
    <mergeCell ref="CQ178:CY178"/>
    <mergeCell ref="BY177:CG177"/>
    <mergeCell ref="CQ97:CY97"/>
    <mergeCell ref="AV113:AY113"/>
    <mergeCell ref="AZ113:BE113"/>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178:AU178"/>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AV178:AY178"/>
    <mergeCell ref="AZ178:BE178"/>
    <mergeCell ref="BF178:BJ178"/>
    <mergeCell ref="BK178:BO178"/>
    <mergeCell ref="BP178:BX178"/>
    <mergeCell ref="BP177:BX177"/>
    <mergeCell ref="BF177:BJ177"/>
    <mergeCell ref="BK177:BO177"/>
    <mergeCell ref="AV177:AY177"/>
    <mergeCell ref="CQ182:CY182"/>
    <mergeCell ref="BP182:BX182"/>
    <mergeCell ref="BY182:CG182"/>
    <mergeCell ref="CH182:CP182"/>
    <mergeCell ref="BY180:CG180"/>
    <mergeCell ref="BY181:CG181"/>
    <mergeCell ref="BP181:BX181"/>
    <mergeCell ref="CQ177:CY177"/>
    <mergeCell ref="BY178:CG178"/>
    <mergeCell ref="CQ180:CY180"/>
    <mergeCell ref="A176:AU176"/>
    <mergeCell ref="AV176:AY176"/>
    <mergeCell ref="AZ176:BE176"/>
    <mergeCell ref="BF176:BJ176"/>
    <mergeCell ref="BK176:BO176"/>
    <mergeCell ref="BP176:BX176"/>
    <mergeCell ref="AZ177:BE177"/>
    <mergeCell ref="CQ176:CY176"/>
    <mergeCell ref="CH181:CP181"/>
    <mergeCell ref="CQ181:CY181"/>
    <mergeCell ref="A182:AU182"/>
    <mergeCell ref="AV182:AY182"/>
    <mergeCell ref="AZ182:BE182"/>
    <mergeCell ref="BF182:BJ182"/>
    <mergeCell ref="BK182:BO182"/>
    <mergeCell ref="CH180:CP180"/>
    <mergeCell ref="AV180:AY180"/>
    <mergeCell ref="AZ180:BE180"/>
    <mergeCell ref="BF180:BJ180"/>
    <mergeCell ref="BK180:BO180"/>
    <mergeCell ref="BP180:BX180"/>
    <mergeCell ref="A181:AU181"/>
    <mergeCell ref="AV181:AY181"/>
    <mergeCell ref="AZ181:BE181"/>
    <mergeCell ref="BF181:BJ181"/>
    <mergeCell ref="BK181:BO181"/>
    <mergeCell ref="BY188:CG188"/>
    <mergeCell ref="CH188:CP188"/>
    <mergeCell ref="BP187:BX187"/>
    <mergeCell ref="A190:AU190"/>
    <mergeCell ref="AV190:AY190"/>
    <mergeCell ref="AZ190:BE190"/>
    <mergeCell ref="BF190:BJ190"/>
    <mergeCell ref="BK190:BO190"/>
    <mergeCell ref="CH190:CP190"/>
    <mergeCell ref="BY187:CG187"/>
    <mergeCell ref="CQ190:CY190"/>
    <mergeCell ref="CH187:CP187"/>
    <mergeCell ref="CQ187:CY187"/>
    <mergeCell ref="A188:AU188"/>
    <mergeCell ref="AV188:AY188"/>
    <mergeCell ref="AZ188:BE188"/>
    <mergeCell ref="BF188:BJ188"/>
    <mergeCell ref="BK188:BO188"/>
    <mergeCell ref="CQ188:CY188"/>
    <mergeCell ref="CH189:CP189"/>
    <mergeCell ref="CQ197:CY197"/>
    <mergeCell ref="A201:AU201"/>
    <mergeCell ref="AV201:AY201"/>
    <mergeCell ref="AZ201:BE201"/>
    <mergeCell ref="BF201:BJ201"/>
    <mergeCell ref="BK201:BO201"/>
    <mergeCell ref="BP201:BX201"/>
    <mergeCell ref="BY201:CG201"/>
    <mergeCell ref="CH201:CP201"/>
    <mergeCell ref="CQ201:CY201"/>
    <mergeCell ref="A197:AU197"/>
    <mergeCell ref="AV197:AY197"/>
    <mergeCell ref="AZ197:BE197"/>
    <mergeCell ref="BF197:BJ197"/>
    <mergeCell ref="BK197:BO197"/>
    <mergeCell ref="BP197:BX197"/>
    <mergeCell ref="BY197:CG197"/>
    <mergeCell ref="CH197:CP197"/>
    <mergeCell ref="BY195:CG195"/>
    <mergeCell ref="CH195:CP195"/>
    <mergeCell ref="CQ195:CY195"/>
    <mergeCell ref="A187:AU187"/>
    <mergeCell ref="AV187:AY187"/>
    <mergeCell ref="AZ187:BE187"/>
    <mergeCell ref="BF187:BJ187"/>
    <mergeCell ref="BK187:BO187"/>
    <mergeCell ref="BY194:CG194"/>
    <mergeCell ref="CH194:CP194"/>
    <mergeCell ref="CQ194:CY194"/>
    <mergeCell ref="A195:AU195"/>
    <mergeCell ref="AV195:AY195"/>
    <mergeCell ref="AZ195:BE195"/>
    <mergeCell ref="BF195:BJ195"/>
    <mergeCell ref="BK195:BO195"/>
    <mergeCell ref="BP195:BX195"/>
    <mergeCell ref="BP193:BX193"/>
    <mergeCell ref="BY193:CG193"/>
    <mergeCell ref="CH193:CP193"/>
    <mergeCell ref="CQ193:CY193"/>
    <mergeCell ref="A194:AU194"/>
    <mergeCell ref="AV194:AY194"/>
    <mergeCell ref="AZ194:BE194"/>
    <mergeCell ref="BF194:BJ194"/>
    <mergeCell ref="BK194:BO194"/>
    <mergeCell ref="BP194:BX194"/>
    <mergeCell ref="BY190:CG190"/>
    <mergeCell ref="BP188:BX188"/>
    <mergeCell ref="CH192:CP192"/>
    <mergeCell ref="CQ192:CY192"/>
    <mergeCell ref="A193:AU193"/>
    <mergeCell ref="AV193:AY193"/>
    <mergeCell ref="AZ193:BE193"/>
    <mergeCell ref="BF193:BJ193"/>
    <mergeCell ref="BK193:BO193"/>
    <mergeCell ref="CQ191:CY191"/>
    <mergeCell ref="BY150:CG150"/>
    <mergeCell ref="BF150:BJ150"/>
    <mergeCell ref="BK150:BO150"/>
    <mergeCell ref="BP150:BX150"/>
    <mergeCell ref="BP172:BX172"/>
    <mergeCell ref="BY172:CG172"/>
    <mergeCell ref="BP154:BX154"/>
    <mergeCell ref="BY154:CG154"/>
    <mergeCell ref="BP160:BX160"/>
    <mergeCell ref="BP163:BX164"/>
    <mergeCell ref="A150:AU150"/>
    <mergeCell ref="AV150:AY150"/>
    <mergeCell ref="AZ150:BE150"/>
    <mergeCell ref="BF192:BJ192"/>
    <mergeCell ref="BK192:BO192"/>
    <mergeCell ref="BP192:BX192"/>
    <mergeCell ref="A192:AU192"/>
    <mergeCell ref="AV192:AY192"/>
    <mergeCell ref="AZ192:BE192"/>
    <mergeCell ref="A180:AU180"/>
    <mergeCell ref="BY149:CG149"/>
    <mergeCell ref="CH149:CP149"/>
    <mergeCell ref="CQ149:CY149"/>
    <mergeCell ref="CH150:CP150"/>
    <mergeCell ref="CQ150:CY150"/>
    <mergeCell ref="A172:AU172"/>
    <mergeCell ref="AV172:AY172"/>
    <mergeCell ref="AZ172:BE172"/>
    <mergeCell ref="BF172:BJ172"/>
    <mergeCell ref="BK172:BO172"/>
    <mergeCell ref="BF147:BJ147"/>
    <mergeCell ref="BK147:BO147"/>
    <mergeCell ref="BP147:BX147"/>
    <mergeCell ref="BF149:BJ149"/>
    <mergeCell ref="BK149:BO149"/>
    <mergeCell ref="BP149:BX149"/>
    <mergeCell ref="BP148:BX148"/>
    <mergeCell ref="A149:AU149"/>
    <mergeCell ref="AV149:AY149"/>
    <mergeCell ref="AZ149:BE149"/>
    <mergeCell ref="A147:AU147"/>
    <mergeCell ref="AV147:AY147"/>
    <mergeCell ref="AZ147:BE147"/>
    <mergeCell ref="CQ172:CY172"/>
    <mergeCell ref="CH111:CP111"/>
    <mergeCell ref="CQ111:CY111"/>
    <mergeCell ref="CQ114:CY114"/>
    <mergeCell ref="CH115:CP116"/>
    <mergeCell ref="CQ115:CY116"/>
    <mergeCell ref="CH130:CP132"/>
    <mergeCell ref="CQ117:CY118"/>
    <mergeCell ref="CQ147:CY147"/>
    <mergeCell ref="CH119:CP120"/>
    <mergeCell ref="BY117:CG118"/>
    <mergeCell ref="BY147:CG147"/>
    <mergeCell ref="CH147:CP147"/>
    <mergeCell ref="BY110:CG110"/>
    <mergeCell ref="CH110:CP110"/>
    <mergeCell ref="BY114:CG114"/>
    <mergeCell ref="CH114:CP114"/>
    <mergeCell ref="BY115:CG116"/>
    <mergeCell ref="CH117:CP118"/>
    <mergeCell ref="BY119:CG120"/>
    <mergeCell ref="BF111:BJ111"/>
    <mergeCell ref="BK111:BO111"/>
    <mergeCell ref="BP111:BX111"/>
    <mergeCell ref="BY111:CG111"/>
    <mergeCell ref="BP108:BX108"/>
    <mergeCell ref="BY108:CG108"/>
    <mergeCell ref="CH108:CP108"/>
    <mergeCell ref="CQ108:CY108"/>
    <mergeCell ref="A110:AU110"/>
    <mergeCell ref="AV110:AY110"/>
    <mergeCell ref="AZ110:BE110"/>
    <mergeCell ref="BF110:BJ110"/>
    <mergeCell ref="BK110:BO110"/>
    <mergeCell ref="BP110:BX110"/>
    <mergeCell ref="A109:AU109"/>
    <mergeCell ref="AV109:AY109"/>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6:BE46"/>
    <mergeCell ref="BF46:BJ46"/>
    <mergeCell ref="BK46:BO46"/>
    <mergeCell ref="BP46:BX46"/>
    <mergeCell ref="BY46:CG46"/>
    <mergeCell ref="CH46:CP46"/>
    <mergeCell ref="CQ46:CY46"/>
    <mergeCell ref="A43:AU43"/>
    <mergeCell ref="A44:AU44"/>
    <mergeCell ref="AV44:AY44"/>
    <mergeCell ref="AZ44:BE44"/>
    <mergeCell ref="A46:AU46"/>
    <mergeCell ref="AV92:AY92"/>
    <mergeCell ref="AZ92:BE92"/>
    <mergeCell ref="A52:AU52"/>
    <mergeCell ref="AV52:AY52"/>
    <mergeCell ref="AZ52:BE52"/>
    <mergeCell ref="A56:AU56"/>
    <mergeCell ref="BY53:CG53"/>
    <mergeCell ref="CH53:CP53"/>
    <mergeCell ref="CQ53:CY53"/>
    <mergeCell ref="BY54:CG54"/>
    <mergeCell ref="BK90:BO90"/>
    <mergeCell ref="BP90:BX90"/>
    <mergeCell ref="BY90:CG90"/>
    <mergeCell ref="CH90:CP90"/>
    <mergeCell ref="CQ90:CY90"/>
    <mergeCell ref="CH56:CP56"/>
    <mergeCell ref="BF52:BJ52"/>
    <mergeCell ref="BK52:BO52"/>
    <mergeCell ref="BP52:BX52"/>
    <mergeCell ref="BY52:CG52"/>
    <mergeCell ref="CH52:CP52"/>
    <mergeCell ref="CQ52:CY52"/>
    <mergeCell ref="AV56:AY56"/>
    <mergeCell ref="AZ56:BE56"/>
    <mergeCell ref="BF56:BJ56"/>
    <mergeCell ref="BK56:BO56"/>
    <mergeCell ref="BP56:BX56"/>
    <mergeCell ref="BY56:CG56"/>
    <mergeCell ref="CQ56:CY56"/>
    <mergeCell ref="A58:AU58"/>
    <mergeCell ref="AV58:AY58"/>
    <mergeCell ref="AZ58:BE58"/>
    <mergeCell ref="BF58:BJ58"/>
    <mergeCell ref="BK58:BO58"/>
    <mergeCell ref="BP58:BX58"/>
    <mergeCell ref="BY58:CG58"/>
    <mergeCell ref="CH58:CP58"/>
    <mergeCell ref="CQ58:CY58"/>
    <mergeCell ref="A59:AU59"/>
    <mergeCell ref="AV59:AY60"/>
    <mergeCell ref="AZ59:BE60"/>
    <mergeCell ref="BF59:BJ60"/>
    <mergeCell ref="BK59:BO60"/>
    <mergeCell ref="BP59:BX60"/>
    <mergeCell ref="BY59:CG60"/>
    <mergeCell ref="CH59:CP60"/>
    <mergeCell ref="CQ59:CY60"/>
    <mergeCell ref="A60:AU60"/>
    <mergeCell ref="A61:AU61"/>
    <mergeCell ref="AV61:AY61"/>
    <mergeCell ref="AZ61:BE61"/>
    <mergeCell ref="BF61:BJ61"/>
    <mergeCell ref="BK61:BO61"/>
    <mergeCell ref="BP61:BX61"/>
    <mergeCell ref="BY61:CG61"/>
    <mergeCell ref="CH61:CP61"/>
    <mergeCell ref="CQ61:CY61"/>
    <mergeCell ref="A62:AU62"/>
    <mergeCell ref="AZ62:BE63"/>
    <mergeCell ref="BF62:BJ63"/>
    <mergeCell ref="BK62:BO63"/>
    <mergeCell ref="BP62:BX63"/>
    <mergeCell ref="BY62:CG63"/>
    <mergeCell ref="CH62:CP63"/>
    <mergeCell ref="CQ62:CY63"/>
    <mergeCell ref="A63:AU63"/>
    <mergeCell ref="A70:AU70"/>
    <mergeCell ref="AV70:AY70"/>
    <mergeCell ref="AZ70:BE70"/>
    <mergeCell ref="BF70:BJ70"/>
    <mergeCell ref="BK70:BO70"/>
    <mergeCell ref="BP70:BX70"/>
    <mergeCell ref="BY70:CG70"/>
    <mergeCell ref="CH70:CP70"/>
    <mergeCell ref="CQ70:CY70"/>
    <mergeCell ref="A71:AU71"/>
    <mergeCell ref="AV71:AY72"/>
    <mergeCell ref="AZ71:BE72"/>
    <mergeCell ref="BF71:BJ72"/>
    <mergeCell ref="BK71:BO72"/>
    <mergeCell ref="BP71:BX72"/>
    <mergeCell ref="BY71:CG72"/>
    <mergeCell ref="CH71:CP72"/>
    <mergeCell ref="CQ71:CY72"/>
    <mergeCell ref="A72:AU72"/>
    <mergeCell ref="A74:AU74"/>
    <mergeCell ref="AV74:AY74"/>
    <mergeCell ref="AZ74:BE74"/>
    <mergeCell ref="BF74:BJ74"/>
    <mergeCell ref="BK74:BO74"/>
    <mergeCell ref="BP74:BX74"/>
    <mergeCell ref="BY74:CG74"/>
    <mergeCell ref="CH74:CP74"/>
    <mergeCell ref="CQ74:CY74"/>
    <mergeCell ref="A75:AU75"/>
    <mergeCell ref="AV75:AY75"/>
    <mergeCell ref="AZ75:BE75"/>
    <mergeCell ref="BF75:BJ75"/>
    <mergeCell ref="BK75:BO75"/>
    <mergeCell ref="BP75:BX75"/>
    <mergeCell ref="BY75:CG75"/>
    <mergeCell ref="CH75:CP75"/>
    <mergeCell ref="CQ75:CY75"/>
    <mergeCell ref="A76:AU76"/>
    <mergeCell ref="AV76:AY76"/>
    <mergeCell ref="AZ76:BE76"/>
    <mergeCell ref="BF76:BJ76"/>
    <mergeCell ref="BK76:BO76"/>
    <mergeCell ref="BP76:BX76"/>
    <mergeCell ref="BY76:CG76"/>
    <mergeCell ref="CH76:CP76"/>
    <mergeCell ref="CQ76:CY76"/>
    <mergeCell ref="A77:AU77"/>
    <mergeCell ref="AV77:AY78"/>
    <mergeCell ref="AZ77:BE78"/>
    <mergeCell ref="BF77:BJ78"/>
    <mergeCell ref="BK77:BO78"/>
    <mergeCell ref="BP77:BX78"/>
    <mergeCell ref="BY77:CG78"/>
    <mergeCell ref="CH77:CP78"/>
    <mergeCell ref="CQ77:CY78"/>
    <mergeCell ref="A78:AU78"/>
    <mergeCell ref="A79:AU79"/>
    <mergeCell ref="AV79:AY79"/>
    <mergeCell ref="AZ79:BE79"/>
    <mergeCell ref="BF79:BJ79"/>
    <mergeCell ref="BK79:BO79"/>
    <mergeCell ref="BP79:BX79"/>
    <mergeCell ref="BY79:CG79"/>
    <mergeCell ref="CH79:CP79"/>
    <mergeCell ref="CQ79:CY79"/>
    <mergeCell ref="A80:AU80"/>
    <mergeCell ref="AV80:AY80"/>
    <mergeCell ref="AZ80:BE80"/>
    <mergeCell ref="BF80:BJ80"/>
    <mergeCell ref="BK80:BO80"/>
    <mergeCell ref="BP80:BX80"/>
    <mergeCell ref="BY80:CG80"/>
    <mergeCell ref="CH80:CP80"/>
    <mergeCell ref="CQ80:CY80"/>
    <mergeCell ref="A81:AU81"/>
    <mergeCell ref="AV81:AY83"/>
    <mergeCell ref="AZ81:BE83"/>
    <mergeCell ref="BF81:BJ83"/>
    <mergeCell ref="BK81:BO83"/>
    <mergeCell ref="BP81:BX83"/>
    <mergeCell ref="BY81:CG83"/>
    <mergeCell ref="CH81:CP83"/>
    <mergeCell ref="CQ81:CY83"/>
    <mergeCell ref="A82:AU82"/>
    <mergeCell ref="A83:AU83"/>
    <mergeCell ref="A84:AU84"/>
    <mergeCell ref="AV84:AY84"/>
    <mergeCell ref="AZ84:BE84"/>
    <mergeCell ref="BF84:BJ84"/>
    <mergeCell ref="BK84:BO84"/>
    <mergeCell ref="BP84:BX84"/>
    <mergeCell ref="BY84:CG84"/>
    <mergeCell ref="CH84:CP84"/>
    <mergeCell ref="CQ84:CY84"/>
    <mergeCell ref="A85:AU85"/>
    <mergeCell ref="AV85:AY85"/>
    <mergeCell ref="AZ85:BE85"/>
    <mergeCell ref="BF85:BJ85"/>
    <mergeCell ref="BK85:BO85"/>
    <mergeCell ref="BP85:BX85"/>
    <mergeCell ref="BY85:CG85"/>
    <mergeCell ref="CH85:CP85"/>
    <mergeCell ref="CQ85:CY85"/>
    <mergeCell ref="A86:AU86"/>
    <mergeCell ref="AV86:AY87"/>
    <mergeCell ref="AZ86:BE87"/>
    <mergeCell ref="BF86:BJ87"/>
    <mergeCell ref="BK86:BO87"/>
    <mergeCell ref="BP86:BX87"/>
    <mergeCell ref="BY86:CG87"/>
    <mergeCell ref="CH86:CP87"/>
    <mergeCell ref="CQ86:CY87"/>
    <mergeCell ref="A87:AU87"/>
    <mergeCell ref="A88:AU88"/>
    <mergeCell ref="AV88:AY89"/>
    <mergeCell ref="AZ88:BE89"/>
    <mergeCell ref="BF88:BJ89"/>
    <mergeCell ref="BK88:BO89"/>
    <mergeCell ref="BP88:BX89"/>
    <mergeCell ref="A89:AU89"/>
    <mergeCell ref="A98:AU98"/>
    <mergeCell ref="AV98:AY98"/>
    <mergeCell ref="AZ98:BE98"/>
    <mergeCell ref="BF98:BJ98"/>
    <mergeCell ref="BK98:BO98"/>
    <mergeCell ref="BF92:BJ92"/>
    <mergeCell ref="BK92:BO92"/>
    <mergeCell ref="A95:AU95"/>
    <mergeCell ref="AV95:AY95"/>
    <mergeCell ref="AZ95:BE95"/>
    <mergeCell ref="CH101:CP102"/>
    <mergeCell ref="CQ101:CY102"/>
    <mergeCell ref="BY88:CG89"/>
    <mergeCell ref="CH88:CP89"/>
    <mergeCell ref="CQ88:CY89"/>
    <mergeCell ref="CH98:CP98"/>
    <mergeCell ref="BY94:CG94"/>
    <mergeCell ref="CH94:CP94"/>
    <mergeCell ref="CQ94:CY94"/>
    <mergeCell ref="CQ96:CY96"/>
    <mergeCell ref="A101:AU101"/>
    <mergeCell ref="AV101:AY102"/>
    <mergeCell ref="AZ101:BE102"/>
    <mergeCell ref="BF101:BJ102"/>
    <mergeCell ref="BK101:BO102"/>
    <mergeCell ref="BP101:BX102"/>
    <mergeCell ref="A102:AU102"/>
    <mergeCell ref="A103:AU103"/>
    <mergeCell ref="AV103:AY103"/>
    <mergeCell ref="AZ103:BE103"/>
    <mergeCell ref="BF103:BJ103"/>
    <mergeCell ref="BK103:BO103"/>
    <mergeCell ref="BP103:BX103"/>
    <mergeCell ref="BP114:BX114"/>
    <mergeCell ref="A106:AU106"/>
    <mergeCell ref="BY103:CG103"/>
    <mergeCell ref="CH103:CP103"/>
    <mergeCell ref="CQ103:CY103"/>
    <mergeCell ref="A104:AU104"/>
    <mergeCell ref="AV104:AY105"/>
    <mergeCell ref="AZ104:BE105"/>
    <mergeCell ref="BF104:BJ105"/>
    <mergeCell ref="BK104:BO105"/>
    <mergeCell ref="A105:AU105"/>
    <mergeCell ref="A114:AU114"/>
    <mergeCell ref="AV114:AY114"/>
    <mergeCell ref="AZ114:BE114"/>
    <mergeCell ref="BF114:BJ114"/>
    <mergeCell ref="BK114:BO114"/>
    <mergeCell ref="A113:AU113"/>
    <mergeCell ref="BF113:BJ113"/>
    <mergeCell ref="BK113:BO113"/>
    <mergeCell ref="AZ111:BE111"/>
    <mergeCell ref="A115:AU115"/>
    <mergeCell ref="AV115:AY116"/>
    <mergeCell ref="AZ115:BE116"/>
    <mergeCell ref="BF115:BJ116"/>
    <mergeCell ref="BK115:BO116"/>
    <mergeCell ref="BP115:BX116"/>
    <mergeCell ref="A116:AU116"/>
    <mergeCell ref="A117:AU117"/>
    <mergeCell ref="AV117:AY118"/>
    <mergeCell ref="AZ117:BE118"/>
    <mergeCell ref="BF117:BJ118"/>
    <mergeCell ref="BK117:BO118"/>
    <mergeCell ref="BP117:BX118"/>
    <mergeCell ref="A118:AU118"/>
    <mergeCell ref="A119:AU119"/>
    <mergeCell ref="AV119:AY120"/>
    <mergeCell ref="AZ119:BE120"/>
    <mergeCell ref="BF119:BJ120"/>
    <mergeCell ref="BK119:BO120"/>
    <mergeCell ref="BP119:BX120"/>
    <mergeCell ref="CQ119:CY120"/>
    <mergeCell ref="A120:AU120"/>
    <mergeCell ref="A121:AU121"/>
    <mergeCell ref="AV121:AY122"/>
    <mergeCell ref="AZ121:BE122"/>
    <mergeCell ref="BF121:BJ122"/>
    <mergeCell ref="BK121:BO122"/>
    <mergeCell ref="BP121:BX122"/>
    <mergeCell ref="BY121:CG122"/>
    <mergeCell ref="CH121:CP122"/>
    <mergeCell ref="CQ121:CY122"/>
    <mergeCell ref="A122:AU122"/>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5:AU125"/>
    <mergeCell ref="A128:AU128"/>
    <mergeCell ref="A129:AU129"/>
    <mergeCell ref="A130:AU130"/>
    <mergeCell ref="AV130:AY132"/>
    <mergeCell ref="AZ130:BE132"/>
    <mergeCell ref="AV128:AY129"/>
    <mergeCell ref="AZ128:BE129"/>
    <mergeCell ref="A127:AU127"/>
    <mergeCell ref="AV127:AY127"/>
    <mergeCell ref="BF130:BJ132"/>
    <mergeCell ref="BK130:BO132"/>
    <mergeCell ref="BP130:BX132"/>
    <mergeCell ref="BY130:CG132"/>
    <mergeCell ref="CQ130:CY132"/>
    <mergeCell ref="A131:AU131"/>
    <mergeCell ref="A132:AU132"/>
    <mergeCell ref="A133:AU133"/>
    <mergeCell ref="AV133:AY133"/>
    <mergeCell ref="AZ133:BE133"/>
    <mergeCell ref="BF133:BJ133"/>
    <mergeCell ref="BK133:BO133"/>
    <mergeCell ref="BP133:BX133"/>
    <mergeCell ref="BY133:CG133"/>
    <mergeCell ref="CH133:CP133"/>
    <mergeCell ref="CQ133:CY133"/>
    <mergeCell ref="A134:AU134"/>
    <mergeCell ref="AV134:AY135"/>
    <mergeCell ref="AZ134:BE135"/>
    <mergeCell ref="BF134:BJ135"/>
    <mergeCell ref="BK134:BO135"/>
    <mergeCell ref="BP134:BX135"/>
    <mergeCell ref="BY134:CG135"/>
    <mergeCell ref="CH134:CP135"/>
    <mergeCell ref="CQ134:CY135"/>
    <mergeCell ref="A135:AU135"/>
    <mergeCell ref="A136:AU136"/>
    <mergeCell ref="AV136:AY138"/>
    <mergeCell ref="AZ136:BE138"/>
    <mergeCell ref="BF136:BJ138"/>
    <mergeCell ref="BK136:BO138"/>
    <mergeCell ref="BP136:BX138"/>
    <mergeCell ref="BY136:CG138"/>
    <mergeCell ref="CH136:CP138"/>
    <mergeCell ref="CQ136:CY138"/>
    <mergeCell ref="A137:AU137"/>
    <mergeCell ref="A138:AU138"/>
    <mergeCell ref="AV139:AY140"/>
    <mergeCell ref="AZ139:BE140"/>
    <mergeCell ref="BF139:BJ140"/>
    <mergeCell ref="BK139:BO140"/>
    <mergeCell ref="BP139:BX140"/>
    <mergeCell ref="BY139:CG140"/>
    <mergeCell ref="CH139:CP140"/>
    <mergeCell ref="CQ139:CY140"/>
    <mergeCell ref="A142:AU142"/>
    <mergeCell ref="AV142:AY142"/>
    <mergeCell ref="AZ142:BE142"/>
    <mergeCell ref="BF142:BJ142"/>
    <mergeCell ref="BK142:BO142"/>
    <mergeCell ref="BP142:BX142"/>
    <mergeCell ref="BY142:CG142"/>
    <mergeCell ref="CH142:CP142"/>
    <mergeCell ref="CQ142:CY142"/>
    <mergeCell ref="A143:AU143"/>
    <mergeCell ref="AV143:AY144"/>
    <mergeCell ref="AZ143:BE144"/>
    <mergeCell ref="BF143:BJ144"/>
    <mergeCell ref="BK143:BO144"/>
    <mergeCell ref="BP143:BX144"/>
    <mergeCell ref="BY143:CG144"/>
    <mergeCell ref="CH143:CP144"/>
    <mergeCell ref="CQ143:CY144"/>
    <mergeCell ref="A144:AU144"/>
    <mergeCell ref="A145:AU145"/>
    <mergeCell ref="AV145:AY146"/>
    <mergeCell ref="AZ145:BE146"/>
    <mergeCell ref="BF145:BJ146"/>
    <mergeCell ref="BK145:BO146"/>
    <mergeCell ref="BP145:BX146"/>
    <mergeCell ref="BY145:CG146"/>
    <mergeCell ref="CH145:CP146"/>
    <mergeCell ref="CQ145:CY146"/>
    <mergeCell ref="A146:AU146"/>
    <mergeCell ref="A148:AU148"/>
    <mergeCell ref="AV148:AY148"/>
    <mergeCell ref="AZ148:BE148"/>
    <mergeCell ref="BF148:BJ148"/>
    <mergeCell ref="BK148:BO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A161:AU161"/>
    <mergeCell ref="AV161:AY162"/>
    <mergeCell ref="AZ161:BE162"/>
    <mergeCell ref="BF161:BJ162"/>
    <mergeCell ref="BK161:BO162"/>
    <mergeCell ref="BP161:BX162"/>
    <mergeCell ref="BY163:CG164"/>
    <mergeCell ref="CH163:CP164"/>
    <mergeCell ref="CH160:CP160"/>
    <mergeCell ref="CQ160:CY160"/>
    <mergeCell ref="BY161:CG162"/>
    <mergeCell ref="CH161:CP162"/>
    <mergeCell ref="BY160:CG160"/>
    <mergeCell ref="BP165:BX165"/>
    <mergeCell ref="BY165:CG165"/>
    <mergeCell ref="CH165:CP165"/>
    <mergeCell ref="CQ161:CY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Z170:BE170"/>
    <mergeCell ref="BF170:BJ170"/>
    <mergeCell ref="BK170:BO170"/>
    <mergeCell ref="A168:AU168"/>
    <mergeCell ref="AV168:AY168"/>
    <mergeCell ref="AZ168:BE168"/>
    <mergeCell ref="BF168:BJ168"/>
    <mergeCell ref="BK169:BO169"/>
    <mergeCell ref="CH170:CP170"/>
    <mergeCell ref="CQ170:CY170"/>
    <mergeCell ref="A171:AU171"/>
    <mergeCell ref="AV171:AY171"/>
    <mergeCell ref="AZ171:BE171"/>
    <mergeCell ref="BF171:BJ171"/>
    <mergeCell ref="BK171:BO171"/>
    <mergeCell ref="BP171:BX171"/>
    <mergeCell ref="A170:AU170"/>
    <mergeCell ref="AV170:AY170"/>
    <mergeCell ref="CH171:CP171"/>
    <mergeCell ref="CQ171:CY171"/>
    <mergeCell ref="A174:AU174"/>
    <mergeCell ref="AV174:AY174"/>
    <mergeCell ref="AZ174:BE174"/>
    <mergeCell ref="BF174:BJ174"/>
    <mergeCell ref="BK174:BO174"/>
    <mergeCell ref="BP174:BX174"/>
    <mergeCell ref="BY174:CG174"/>
    <mergeCell ref="CH172:CP172"/>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A206:AU206"/>
    <mergeCell ref="AV206:AY207"/>
    <mergeCell ref="AZ206:BE207"/>
    <mergeCell ref="BF206:BJ207"/>
    <mergeCell ref="BK206:BO207"/>
    <mergeCell ref="BP206:BX207"/>
    <mergeCell ref="BY206:CG207"/>
    <mergeCell ref="CH206:CP207"/>
    <mergeCell ref="BY192:CG192"/>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BK213:BO213"/>
    <mergeCell ref="BP213:BX213"/>
    <mergeCell ref="A211:AU211"/>
    <mergeCell ref="AV211:AY212"/>
    <mergeCell ref="AZ211:BE212"/>
    <mergeCell ref="BF211:BJ212"/>
    <mergeCell ref="BK211:BO212"/>
    <mergeCell ref="BP211:BX212"/>
    <mergeCell ref="BP214:BX215"/>
    <mergeCell ref="BY214:CG215"/>
    <mergeCell ref="BY211:CG212"/>
    <mergeCell ref="CH211:CP212"/>
    <mergeCell ref="CQ211:CY212"/>
    <mergeCell ref="A212:AU212"/>
    <mergeCell ref="A213:AU213"/>
    <mergeCell ref="AV213:AY213"/>
    <mergeCell ref="AZ213:BE213"/>
    <mergeCell ref="BF213:BJ213"/>
    <mergeCell ref="BP216:BX216"/>
    <mergeCell ref="BY216:CG216"/>
    <mergeCell ref="BY213:CG213"/>
    <mergeCell ref="CH213:CP213"/>
    <mergeCell ref="CQ213:CY213"/>
    <mergeCell ref="A214:AU214"/>
    <mergeCell ref="AV214:AY215"/>
    <mergeCell ref="AZ214:BE215"/>
    <mergeCell ref="BF214:BJ215"/>
    <mergeCell ref="BK214:BO215"/>
    <mergeCell ref="BY217:CG217"/>
    <mergeCell ref="CH217:CP217"/>
    <mergeCell ref="CH214:CP215"/>
    <mergeCell ref="CQ214:CY215"/>
    <mergeCell ref="A215:AU215"/>
    <mergeCell ref="A216:AU216"/>
    <mergeCell ref="AV216:AY216"/>
    <mergeCell ref="AZ216:BE216"/>
    <mergeCell ref="BF216:BJ216"/>
    <mergeCell ref="BK216:BO216"/>
    <mergeCell ref="CH218:CP218"/>
    <mergeCell ref="CQ218:CY218"/>
    <mergeCell ref="CH216:CP216"/>
    <mergeCell ref="CQ216:CY216"/>
    <mergeCell ref="A217:AU217"/>
    <mergeCell ref="AV217:AY217"/>
    <mergeCell ref="AZ217:BE217"/>
    <mergeCell ref="BF217:BJ217"/>
    <mergeCell ref="BK217:BO217"/>
    <mergeCell ref="BP217:BX217"/>
    <mergeCell ref="BK219:BO220"/>
    <mergeCell ref="BP219:BX220"/>
    <mergeCell ref="CQ217:CY217"/>
    <mergeCell ref="A218:AU218"/>
    <mergeCell ref="AV218:AY218"/>
    <mergeCell ref="AZ218:BE218"/>
    <mergeCell ref="BF218:BJ218"/>
    <mergeCell ref="BK218:BO218"/>
    <mergeCell ref="BP218:BX218"/>
    <mergeCell ref="BY218:CG218"/>
    <mergeCell ref="BY219:CG220"/>
    <mergeCell ref="CH219:CP220"/>
    <mergeCell ref="CQ219:CY220"/>
    <mergeCell ref="A220:AU220"/>
    <mergeCell ref="A227:CY228"/>
    <mergeCell ref="A230:CY230"/>
    <mergeCell ref="A219:AU219"/>
    <mergeCell ref="AV219:AY220"/>
    <mergeCell ref="AZ219:BE220"/>
    <mergeCell ref="BF219:BJ220"/>
    <mergeCell ref="A231:CY232"/>
    <mergeCell ref="A233:CY235"/>
    <mergeCell ref="A236:CY237"/>
    <mergeCell ref="A239:CY241"/>
    <mergeCell ref="CH73:CP73"/>
    <mergeCell ref="CQ73:CY73"/>
    <mergeCell ref="A90:AU90"/>
    <mergeCell ref="AV90:AY90"/>
    <mergeCell ref="AZ90:BE90"/>
    <mergeCell ref="BF90:BJ90"/>
    <mergeCell ref="CH51:CP51"/>
    <mergeCell ref="CQ51:CY51"/>
    <mergeCell ref="AV43:AY43"/>
    <mergeCell ref="AZ43:BE43"/>
    <mergeCell ref="BF43:BJ43"/>
    <mergeCell ref="BK43:BO43"/>
    <mergeCell ref="BP43:BX43"/>
    <mergeCell ref="BY43:CG43"/>
    <mergeCell ref="AV46:AY46"/>
    <mergeCell ref="CH43:CP43"/>
    <mergeCell ref="CQ44:CY44"/>
    <mergeCell ref="CQ43:CY43"/>
    <mergeCell ref="AV42:AY42"/>
    <mergeCell ref="AZ42:BE42"/>
    <mergeCell ref="BF42:BJ42"/>
    <mergeCell ref="BK42:BO42"/>
    <mergeCell ref="BP42:BX42"/>
    <mergeCell ref="BY42:CG42"/>
    <mergeCell ref="CH42:CP42"/>
    <mergeCell ref="CQ42:CY42"/>
    <mergeCell ref="BK47:BO47"/>
    <mergeCell ref="BP47:BX47"/>
    <mergeCell ref="BY47:CG47"/>
    <mergeCell ref="CH47:CP47"/>
    <mergeCell ref="BF44:BJ44"/>
    <mergeCell ref="BK44:BO44"/>
    <mergeCell ref="BP44:BX44"/>
    <mergeCell ref="BY44:CG44"/>
    <mergeCell ref="CH44:CP44"/>
    <mergeCell ref="CQ47:CY47"/>
    <mergeCell ref="A50:AU50"/>
    <mergeCell ref="AV50:AY50"/>
    <mergeCell ref="AZ50:BE50"/>
    <mergeCell ref="BF50:BJ50"/>
    <mergeCell ref="BK50:BO50"/>
    <mergeCell ref="BP50:BX50"/>
    <mergeCell ref="BY50:CG50"/>
    <mergeCell ref="AZ47:BE47"/>
    <mergeCell ref="BF47:BJ47"/>
    <mergeCell ref="BP53:BX53"/>
    <mergeCell ref="CH50:CP50"/>
    <mergeCell ref="CQ50:CY50"/>
    <mergeCell ref="A51:AU51"/>
    <mergeCell ref="AV51:AY51"/>
    <mergeCell ref="AZ51:BE51"/>
    <mergeCell ref="BF51:BJ51"/>
    <mergeCell ref="BK51:BO51"/>
    <mergeCell ref="BP51:BX51"/>
    <mergeCell ref="BY51:CG51"/>
    <mergeCell ref="AV54:AY54"/>
    <mergeCell ref="AZ54:BE54"/>
    <mergeCell ref="BF54:BJ54"/>
    <mergeCell ref="BK54:BO54"/>
    <mergeCell ref="BP54:BX54"/>
    <mergeCell ref="A53:AU53"/>
    <mergeCell ref="AV53:AY53"/>
    <mergeCell ref="AZ53:BE53"/>
    <mergeCell ref="BF53:BJ53"/>
    <mergeCell ref="BK53:BO53"/>
    <mergeCell ref="CH54:CP54"/>
    <mergeCell ref="CQ54:CY54"/>
    <mergeCell ref="A73:AU73"/>
    <mergeCell ref="AV73:AY73"/>
    <mergeCell ref="AZ73:BE73"/>
    <mergeCell ref="BF73:BJ73"/>
    <mergeCell ref="BK73:BO73"/>
    <mergeCell ref="BP73:BX73"/>
    <mergeCell ref="BY73:CG73"/>
    <mergeCell ref="A54:AU54"/>
    <mergeCell ref="CH92:CP92"/>
    <mergeCell ref="CQ92:CY92"/>
    <mergeCell ref="A94:AU94"/>
    <mergeCell ref="AV94:AY94"/>
    <mergeCell ref="AZ94:BE94"/>
    <mergeCell ref="BF94:BJ94"/>
    <mergeCell ref="BK94:BO94"/>
    <mergeCell ref="BP94:BX94"/>
    <mergeCell ref="A92:AU92"/>
    <mergeCell ref="CQ93:CY93"/>
    <mergeCell ref="AV99:AY99"/>
    <mergeCell ref="AZ99:BE99"/>
    <mergeCell ref="BF99:BJ99"/>
    <mergeCell ref="BK99:BO99"/>
    <mergeCell ref="BP99:BX99"/>
    <mergeCell ref="BP92:BX92"/>
    <mergeCell ref="BF97:BJ97"/>
    <mergeCell ref="BK97:BO97"/>
    <mergeCell ref="BP97:BX97"/>
    <mergeCell ref="BP96:BX96"/>
    <mergeCell ref="CQ95:CY95"/>
    <mergeCell ref="BY99:CG99"/>
    <mergeCell ref="CH99:CP99"/>
    <mergeCell ref="BP98:BX98"/>
    <mergeCell ref="BY98:CG98"/>
    <mergeCell ref="CQ98:CY98"/>
    <mergeCell ref="CQ99:CY99"/>
    <mergeCell ref="BY97:CG97"/>
    <mergeCell ref="CH97:CP97"/>
    <mergeCell ref="BP95:BX95"/>
    <mergeCell ref="A100:AU100"/>
    <mergeCell ref="AV100:AY100"/>
    <mergeCell ref="AZ100:BE100"/>
    <mergeCell ref="BF100:BJ100"/>
    <mergeCell ref="BK100:BO100"/>
    <mergeCell ref="CH95:CP95"/>
    <mergeCell ref="BF95:BJ95"/>
    <mergeCell ref="BK95:BO95"/>
    <mergeCell ref="BY95:CG95"/>
    <mergeCell ref="A99:AU99"/>
    <mergeCell ref="CQ165:CY165"/>
    <mergeCell ref="BY166:CG167"/>
    <mergeCell ref="CH166:CP167"/>
    <mergeCell ref="A108:AU108"/>
    <mergeCell ref="AV108:AY108"/>
    <mergeCell ref="AZ108:BE108"/>
    <mergeCell ref="BF108:BJ108"/>
    <mergeCell ref="BK108:BO108"/>
    <mergeCell ref="A166:AU166"/>
    <mergeCell ref="AV166:AY167"/>
    <mergeCell ref="CH100:CP100"/>
    <mergeCell ref="CQ100:CY100"/>
    <mergeCell ref="CH106:CP106"/>
    <mergeCell ref="CQ106:CY106"/>
    <mergeCell ref="BP100:BX100"/>
    <mergeCell ref="CH104:CP105"/>
    <mergeCell ref="CQ104:CY105"/>
    <mergeCell ref="BP104:BX105"/>
    <mergeCell ref="BY104:CG105"/>
    <mergeCell ref="BY101:CG102"/>
    <mergeCell ref="A167:AU167"/>
    <mergeCell ref="BP169:BX169"/>
    <mergeCell ref="BY169:CG169"/>
    <mergeCell ref="AV106:AY106"/>
    <mergeCell ref="AZ106:BE106"/>
    <mergeCell ref="A169:AU169"/>
    <mergeCell ref="AV169:AY169"/>
    <mergeCell ref="AZ169:BE169"/>
    <mergeCell ref="BF169:BJ169"/>
    <mergeCell ref="AZ166:BE167"/>
    <mergeCell ref="CH169:CP169"/>
    <mergeCell ref="CQ169:CY169"/>
    <mergeCell ref="BK168:BO168"/>
    <mergeCell ref="BP168:BX168"/>
    <mergeCell ref="BY168:CG168"/>
    <mergeCell ref="CH168:CP168"/>
    <mergeCell ref="CQ168:CY168"/>
    <mergeCell ref="BP183:BX183"/>
    <mergeCell ref="BY183:CG183"/>
    <mergeCell ref="CH65:CP65"/>
    <mergeCell ref="CQ65:CY65"/>
    <mergeCell ref="A65:AU65"/>
    <mergeCell ref="AV65:AY65"/>
    <mergeCell ref="AZ65:BE65"/>
    <mergeCell ref="BF65:BJ65"/>
    <mergeCell ref="BK65:BO65"/>
    <mergeCell ref="BP65:BX65"/>
    <mergeCell ref="BP170:BX170"/>
    <mergeCell ref="BY170:CG170"/>
    <mergeCell ref="BF166:BJ167"/>
    <mergeCell ref="CH183:CP183"/>
    <mergeCell ref="CQ183:CY183"/>
    <mergeCell ref="A183:AU183"/>
    <mergeCell ref="AV183:AY183"/>
    <mergeCell ref="AZ183:BE183"/>
    <mergeCell ref="BF183:BJ183"/>
    <mergeCell ref="BK183:BO183"/>
    <mergeCell ref="AZ173:BE173"/>
    <mergeCell ref="BF173:BJ173"/>
    <mergeCell ref="BK173:BO173"/>
    <mergeCell ref="BP173:BX173"/>
    <mergeCell ref="BY65:CG65"/>
    <mergeCell ref="BY106:CG106"/>
    <mergeCell ref="BF106:BJ106"/>
    <mergeCell ref="BY100:CG100"/>
    <mergeCell ref="BY92:CG92"/>
    <mergeCell ref="BY171:CG171"/>
    <mergeCell ref="A64:AU64"/>
    <mergeCell ref="AV64:AY64"/>
    <mergeCell ref="AZ64:BE64"/>
    <mergeCell ref="BF64:BJ64"/>
    <mergeCell ref="BK64:BO64"/>
    <mergeCell ref="BP64:BX64"/>
    <mergeCell ref="A184:AU184"/>
    <mergeCell ref="AV184:AY184"/>
    <mergeCell ref="AZ184:BE184"/>
    <mergeCell ref="BF184:BJ184"/>
    <mergeCell ref="BK184:BO184"/>
    <mergeCell ref="BP184:BX184"/>
    <mergeCell ref="BP106:BX106"/>
    <mergeCell ref="CQ184:CY184"/>
    <mergeCell ref="CH64:CP64"/>
    <mergeCell ref="CQ64:CY64"/>
    <mergeCell ref="BY184:CG184"/>
    <mergeCell ref="CH184:CP184"/>
    <mergeCell ref="BY173:CG173"/>
    <mergeCell ref="CH173:CP173"/>
    <mergeCell ref="BY66:CG66"/>
    <mergeCell ref="CQ173:CY173"/>
    <mergeCell ref="A66:AU66"/>
    <mergeCell ref="AV66:AY66"/>
    <mergeCell ref="AZ66:BE66"/>
    <mergeCell ref="BF66:BJ66"/>
    <mergeCell ref="BK66:BO66"/>
    <mergeCell ref="BP66:BX66"/>
    <mergeCell ref="CH66:CP66"/>
    <mergeCell ref="CQ66:CY66"/>
    <mergeCell ref="A199:AU199"/>
    <mergeCell ref="AV199:AY199"/>
    <mergeCell ref="AZ199:BE199"/>
    <mergeCell ref="BF199:BJ199"/>
    <mergeCell ref="BK199:BO199"/>
    <mergeCell ref="BP199:BX199"/>
    <mergeCell ref="CQ189:CY189"/>
    <mergeCell ref="CH199:CP199"/>
    <mergeCell ref="CQ199:CY199"/>
    <mergeCell ref="A189:AU189"/>
    <mergeCell ref="AV189:AY189"/>
    <mergeCell ref="AZ189:BE189"/>
    <mergeCell ref="BF189:BJ189"/>
    <mergeCell ref="BK189:BO189"/>
    <mergeCell ref="BP189:BX189"/>
    <mergeCell ref="BY189:CG189"/>
    <mergeCell ref="BY199:CG199"/>
    <mergeCell ref="CH191:CP191"/>
    <mergeCell ref="BY57:CG57"/>
    <mergeCell ref="A185:AU185"/>
    <mergeCell ref="AV185:AY185"/>
    <mergeCell ref="AZ185:BE185"/>
    <mergeCell ref="BF185:BJ185"/>
    <mergeCell ref="BK185:BO185"/>
    <mergeCell ref="BP185:BX185"/>
    <mergeCell ref="BY64:CG64"/>
    <mergeCell ref="A173:AU173"/>
    <mergeCell ref="AV173:AY173"/>
    <mergeCell ref="CH68:CP68"/>
    <mergeCell ref="BY185:CG185"/>
    <mergeCell ref="CH185:CP185"/>
    <mergeCell ref="CQ185:CY185"/>
    <mergeCell ref="A57:AU57"/>
    <mergeCell ref="AV57:AY57"/>
    <mergeCell ref="AZ57:BE57"/>
    <mergeCell ref="BF57:BJ57"/>
    <mergeCell ref="BK57:BO57"/>
    <mergeCell ref="BP57:BX57"/>
    <mergeCell ref="CQ68:CY68"/>
    <mergeCell ref="CH57:CP57"/>
    <mergeCell ref="CQ57:CY57"/>
    <mergeCell ref="A68:AU68"/>
    <mergeCell ref="AV68:AY68"/>
    <mergeCell ref="AZ68:BE68"/>
    <mergeCell ref="BF68:BJ68"/>
    <mergeCell ref="BK68:BO68"/>
    <mergeCell ref="BP68:BX68"/>
    <mergeCell ref="BY68:CG68"/>
    <mergeCell ref="BY67:CG67"/>
    <mergeCell ref="CH67:CP67"/>
    <mergeCell ref="CQ67:CY67"/>
    <mergeCell ref="A67:AU67"/>
    <mergeCell ref="AV67:AY67"/>
    <mergeCell ref="AZ67:BE67"/>
    <mergeCell ref="BF67:BJ67"/>
    <mergeCell ref="BK67:BO67"/>
    <mergeCell ref="BP67:BX67"/>
    <mergeCell ref="BK141:BO141"/>
    <mergeCell ref="BP141:BX141"/>
    <mergeCell ref="BY141:CG141"/>
    <mergeCell ref="A69:AU69"/>
    <mergeCell ref="AV69:AY69"/>
    <mergeCell ref="AZ69:BE69"/>
    <mergeCell ref="BF69:BJ69"/>
    <mergeCell ref="BK69:BO69"/>
    <mergeCell ref="BP69:BX69"/>
    <mergeCell ref="BK106:BO106"/>
    <mergeCell ref="CH141:CP141"/>
    <mergeCell ref="CQ141:CY141"/>
    <mergeCell ref="A139:AU140"/>
    <mergeCell ref="BY69:CG69"/>
    <mergeCell ref="CH69:CP69"/>
    <mergeCell ref="CQ69:CY69"/>
    <mergeCell ref="A141:AU141"/>
    <mergeCell ref="AV141:AY141"/>
    <mergeCell ref="AZ141:BE141"/>
    <mergeCell ref="BF141:BJ141"/>
    <mergeCell ref="A91:AU91"/>
    <mergeCell ref="AV91:AY91"/>
    <mergeCell ref="AZ91:BE91"/>
    <mergeCell ref="BF91:BJ91"/>
    <mergeCell ref="BK91:BO91"/>
    <mergeCell ref="BP91:BX91"/>
    <mergeCell ref="BY91:CG91"/>
    <mergeCell ref="CH91:CP91"/>
    <mergeCell ref="CQ91:CY91"/>
    <mergeCell ref="A107:AU107"/>
    <mergeCell ref="AV107:AY107"/>
    <mergeCell ref="AZ107:BE107"/>
    <mergeCell ref="BF107:BJ107"/>
    <mergeCell ref="BK107:BO107"/>
    <mergeCell ref="BP107:BX107"/>
    <mergeCell ref="BY107:CG107"/>
    <mergeCell ref="CH107:CP107"/>
    <mergeCell ref="CQ107:CY107"/>
    <mergeCell ref="A93:AU93"/>
    <mergeCell ref="AV93:AY93"/>
    <mergeCell ref="AZ93:BE93"/>
    <mergeCell ref="BF93:BJ93"/>
    <mergeCell ref="BK93:BO93"/>
    <mergeCell ref="BP93:BX93"/>
    <mergeCell ref="BY93:CG93"/>
    <mergeCell ref="CH93:CP93"/>
    <mergeCell ref="CQ109:CY109"/>
    <mergeCell ref="AZ109:BE109"/>
    <mergeCell ref="BF109:BJ109"/>
    <mergeCell ref="BK109:BO109"/>
    <mergeCell ref="BP109:BX109"/>
    <mergeCell ref="BY109:CG109"/>
    <mergeCell ref="CH109:CP109"/>
  </mergeCells>
  <printOptions/>
  <pageMargins left="0.25" right="0.25" top="0.75" bottom="0.75" header="0.3" footer="0.3"/>
  <pageSetup fitToHeight="6" fitToWidth="1" horizontalDpi="300" verticalDpi="300" orientation="portrait" paperSize="9" scale="56" r:id="rId1"/>
  <rowBreaks count="1" manualBreakCount="1">
    <brk id="211"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6">
      <selection activeCell="H66" sqref="H66:R66"/>
    </sheetView>
  </sheetViews>
  <sheetFormatPr defaultColWidth="1.4921875" defaultRowHeight="12.75"/>
  <cols>
    <col min="1" max="67" width="1.4921875" style="1" customWidth="1"/>
    <col min="68" max="75" width="1.625" style="1" customWidth="1"/>
    <col min="76" max="82" width="1.4921875" style="1" customWidth="1"/>
    <col min="83" max="83" width="3.625" style="1" customWidth="1"/>
    <col min="84" max="16384" width="1.4921875" style="1" customWidth="1"/>
  </cols>
  <sheetData>
    <row r="1" spans="1:107" ht="18">
      <c r="A1" s="212" t="s">
        <v>222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row>
    <row r="3" spans="1:107" s="15" customFormat="1" ht="13.5" customHeight="1">
      <c r="A3" s="213" t="s">
        <v>223</v>
      </c>
      <c r="B3" s="213"/>
      <c r="C3" s="213"/>
      <c r="D3" s="213"/>
      <c r="E3" s="213"/>
      <c r="F3" s="214" t="s">
        <v>32</v>
      </c>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07" t="s">
        <v>224</v>
      </c>
      <c r="BE3" s="207"/>
      <c r="BF3" s="207"/>
      <c r="BG3" s="207"/>
      <c r="BH3" s="207"/>
      <c r="BI3" s="207"/>
      <c r="BJ3" s="207" t="s">
        <v>225</v>
      </c>
      <c r="BK3" s="207"/>
      <c r="BL3" s="207"/>
      <c r="BM3" s="207"/>
      <c r="BN3" s="207"/>
      <c r="BO3" s="207"/>
      <c r="BP3" s="215" t="s">
        <v>331</v>
      </c>
      <c r="BQ3" s="216"/>
      <c r="BR3" s="216"/>
      <c r="BS3" s="216"/>
      <c r="BT3" s="216"/>
      <c r="BU3" s="216"/>
      <c r="BV3" s="216"/>
      <c r="BW3" s="217"/>
      <c r="BX3" s="207" t="s">
        <v>36</v>
      </c>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row>
    <row r="4" spans="1:107" s="15" customFormat="1" ht="13.5" customHeight="1">
      <c r="A4" s="213"/>
      <c r="B4" s="213"/>
      <c r="C4" s="213"/>
      <c r="D4" s="213"/>
      <c r="E4" s="213"/>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07"/>
      <c r="BE4" s="207"/>
      <c r="BF4" s="207"/>
      <c r="BG4" s="207"/>
      <c r="BH4" s="207"/>
      <c r="BI4" s="207"/>
      <c r="BJ4" s="207"/>
      <c r="BK4" s="207"/>
      <c r="BL4" s="207"/>
      <c r="BM4" s="207"/>
      <c r="BN4" s="207"/>
      <c r="BO4" s="207"/>
      <c r="BP4" s="218"/>
      <c r="BQ4" s="219"/>
      <c r="BR4" s="219"/>
      <c r="BS4" s="219"/>
      <c r="BT4" s="219"/>
      <c r="BU4" s="219"/>
      <c r="BV4" s="219"/>
      <c r="BW4" s="220"/>
      <c r="BX4" s="207" t="s">
        <v>328</v>
      </c>
      <c r="BY4" s="207"/>
      <c r="BZ4" s="207"/>
      <c r="CA4" s="207"/>
      <c r="CB4" s="207"/>
      <c r="CC4" s="207"/>
      <c r="CD4" s="207"/>
      <c r="CE4" s="207"/>
      <c r="CF4" s="207" t="s">
        <v>329</v>
      </c>
      <c r="CG4" s="207"/>
      <c r="CH4" s="207"/>
      <c r="CI4" s="207"/>
      <c r="CJ4" s="207"/>
      <c r="CK4" s="207"/>
      <c r="CL4" s="207"/>
      <c r="CM4" s="207"/>
      <c r="CN4" s="207" t="s">
        <v>330</v>
      </c>
      <c r="CO4" s="207"/>
      <c r="CP4" s="207"/>
      <c r="CQ4" s="207"/>
      <c r="CR4" s="207"/>
      <c r="CS4" s="207"/>
      <c r="CT4" s="207"/>
      <c r="CU4" s="207"/>
      <c r="CV4" s="207" t="s">
        <v>37</v>
      </c>
      <c r="CW4" s="207"/>
      <c r="CX4" s="207"/>
      <c r="CY4" s="207"/>
      <c r="CZ4" s="207"/>
      <c r="DA4" s="207"/>
      <c r="DB4" s="207"/>
      <c r="DC4" s="207"/>
    </row>
    <row r="5" spans="1:107" s="15" customFormat="1" ht="13.5" customHeight="1">
      <c r="A5" s="213"/>
      <c r="B5" s="213"/>
      <c r="C5" s="213"/>
      <c r="D5" s="213"/>
      <c r="E5" s="213"/>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07"/>
      <c r="BE5" s="207"/>
      <c r="BF5" s="207"/>
      <c r="BG5" s="207"/>
      <c r="BH5" s="207"/>
      <c r="BI5" s="207"/>
      <c r="BJ5" s="207"/>
      <c r="BK5" s="207"/>
      <c r="BL5" s="207"/>
      <c r="BM5" s="207"/>
      <c r="BN5" s="207"/>
      <c r="BO5" s="207"/>
      <c r="BP5" s="218"/>
      <c r="BQ5" s="219"/>
      <c r="BR5" s="219"/>
      <c r="BS5" s="219"/>
      <c r="BT5" s="219"/>
      <c r="BU5" s="219"/>
      <c r="BV5" s="219"/>
      <c r="BW5" s="220"/>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row>
    <row r="6" spans="1:107" s="15" customFormat="1" ht="13.5" customHeight="1">
      <c r="A6" s="213"/>
      <c r="B6" s="213"/>
      <c r="C6" s="213"/>
      <c r="D6" s="213"/>
      <c r="E6" s="213"/>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07"/>
      <c r="BE6" s="207"/>
      <c r="BF6" s="207"/>
      <c r="BG6" s="207"/>
      <c r="BH6" s="207"/>
      <c r="BI6" s="207"/>
      <c r="BJ6" s="207"/>
      <c r="BK6" s="207"/>
      <c r="BL6" s="207"/>
      <c r="BM6" s="207"/>
      <c r="BN6" s="207"/>
      <c r="BO6" s="207"/>
      <c r="BP6" s="218"/>
      <c r="BQ6" s="219"/>
      <c r="BR6" s="219"/>
      <c r="BS6" s="219"/>
      <c r="BT6" s="219"/>
      <c r="BU6" s="219"/>
      <c r="BV6" s="219"/>
      <c r="BW6" s="220"/>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row>
    <row r="7" spans="1:107" s="15" customFormat="1" ht="13.5" customHeight="1">
      <c r="A7" s="213"/>
      <c r="B7" s="213"/>
      <c r="C7" s="213"/>
      <c r="D7" s="213"/>
      <c r="E7" s="213"/>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07"/>
      <c r="BE7" s="207"/>
      <c r="BF7" s="207"/>
      <c r="BG7" s="207"/>
      <c r="BH7" s="207"/>
      <c r="BI7" s="207"/>
      <c r="BJ7" s="207"/>
      <c r="BK7" s="207"/>
      <c r="BL7" s="207"/>
      <c r="BM7" s="207"/>
      <c r="BN7" s="207"/>
      <c r="BO7" s="207"/>
      <c r="BP7" s="221"/>
      <c r="BQ7" s="222"/>
      <c r="BR7" s="222"/>
      <c r="BS7" s="222"/>
      <c r="BT7" s="222"/>
      <c r="BU7" s="222"/>
      <c r="BV7" s="222"/>
      <c r="BW7" s="223"/>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row>
    <row r="8" spans="1:107" s="15" customFormat="1" ht="12" customHeight="1">
      <c r="A8" s="208">
        <v>1</v>
      </c>
      <c r="B8" s="208"/>
      <c r="C8" s="208"/>
      <c r="D8" s="208"/>
      <c r="E8" s="208"/>
      <c r="F8" s="209">
        <v>2</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10">
        <v>3</v>
      </c>
      <c r="BE8" s="210"/>
      <c r="BF8" s="210"/>
      <c r="BG8" s="210"/>
      <c r="BH8" s="210"/>
      <c r="BI8" s="210"/>
      <c r="BJ8" s="210">
        <v>4</v>
      </c>
      <c r="BK8" s="210"/>
      <c r="BL8" s="210"/>
      <c r="BM8" s="210"/>
      <c r="BN8" s="210"/>
      <c r="BO8" s="210"/>
      <c r="BP8" s="211" t="s">
        <v>332</v>
      </c>
      <c r="BQ8" s="211"/>
      <c r="BR8" s="211"/>
      <c r="BS8" s="211"/>
      <c r="BT8" s="211"/>
      <c r="BU8" s="211"/>
      <c r="BV8" s="211"/>
      <c r="BW8" s="211"/>
      <c r="BX8" s="210">
        <v>5</v>
      </c>
      <c r="BY8" s="210"/>
      <c r="BZ8" s="210"/>
      <c r="CA8" s="210"/>
      <c r="CB8" s="210"/>
      <c r="CC8" s="210"/>
      <c r="CD8" s="210"/>
      <c r="CE8" s="210"/>
      <c r="CF8" s="210">
        <v>6</v>
      </c>
      <c r="CG8" s="210"/>
      <c r="CH8" s="210"/>
      <c r="CI8" s="210"/>
      <c r="CJ8" s="210"/>
      <c r="CK8" s="210"/>
      <c r="CL8" s="210"/>
      <c r="CM8" s="210"/>
      <c r="CN8" s="210">
        <v>7</v>
      </c>
      <c r="CO8" s="210"/>
      <c r="CP8" s="210"/>
      <c r="CQ8" s="210"/>
      <c r="CR8" s="210"/>
      <c r="CS8" s="210"/>
      <c r="CT8" s="210"/>
      <c r="CU8" s="210"/>
      <c r="CV8" s="210">
        <v>8</v>
      </c>
      <c r="CW8" s="210"/>
      <c r="CX8" s="210"/>
      <c r="CY8" s="210"/>
      <c r="CZ8" s="210"/>
      <c r="DA8" s="210"/>
      <c r="DB8" s="210"/>
      <c r="DC8" s="210"/>
    </row>
    <row r="9" spans="1:107" ht="15" customHeight="1">
      <c r="A9" s="204" t="s">
        <v>226</v>
      </c>
      <c r="B9" s="204"/>
      <c r="C9" s="204"/>
      <c r="D9" s="204"/>
      <c r="E9" s="204"/>
      <c r="F9" s="205" t="s">
        <v>227</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6" t="s">
        <v>228</v>
      </c>
      <c r="BE9" s="206"/>
      <c r="BF9" s="206"/>
      <c r="BG9" s="206"/>
      <c r="BH9" s="206"/>
      <c r="BI9" s="206"/>
      <c r="BJ9" s="136" t="s">
        <v>42</v>
      </c>
      <c r="BK9" s="136"/>
      <c r="BL9" s="136"/>
      <c r="BM9" s="136"/>
      <c r="BN9" s="136"/>
      <c r="BO9" s="136"/>
      <c r="BP9" s="137"/>
      <c r="BQ9" s="138"/>
      <c r="BR9" s="138"/>
      <c r="BS9" s="138"/>
      <c r="BT9" s="138"/>
      <c r="BU9" s="138"/>
      <c r="BV9" s="138"/>
      <c r="BW9" s="135"/>
      <c r="BX9" s="130">
        <f>BX10+BX19+BX22+BX27</f>
        <v>59488778.36</v>
      </c>
      <c r="BY9" s="130"/>
      <c r="BZ9" s="130"/>
      <c r="CA9" s="130"/>
      <c r="CB9" s="130"/>
      <c r="CC9" s="130"/>
      <c r="CD9" s="130"/>
      <c r="CE9" s="130"/>
      <c r="CF9" s="130">
        <f>CF10+CF19+CF22+CF27</f>
        <v>29964000</v>
      </c>
      <c r="CG9" s="130"/>
      <c r="CH9" s="130"/>
      <c r="CI9" s="130"/>
      <c r="CJ9" s="130"/>
      <c r="CK9" s="130"/>
      <c r="CL9" s="130"/>
      <c r="CM9" s="130"/>
      <c r="CN9" s="130">
        <f>CN10+CN19+CN22+CN27</f>
        <v>29964000</v>
      </c>
      <c r="CO9" s="130"/>
      <c r="CP9" s="130"/>
      <c r="CQ9" s="130"/>
      <c r="CR9" s="130"/>
      <c r="CS9" s="130"/>
      <c r="CT9" s="130"/>
      <c r="CU9" s="130"/>
      <c r="CV9" s="131"/>
      <c r="CW9" s="131"/>
      <c r="CX9" s="131"/>
      <c r="CY9" s="131"/>
      <c r="CZ9" s="131"/>
      <c r="DA9" s="131"/>
      <c r="DB9" s="131"/>
      <c r="DC9" s="131"/>
    </row>
    <row r="10" spans="1:107" ht="14.25" customHeight="1">
      <c r="A10" s="148" t="s">
        <v>229</v>
      </c>
      <c r="B10" s="148"/>
      <c r="C10" s="148"/>
      <c r="D10" s="148"/>
      <c r="E10" s="148"/>
      <c r="F10" s="149" t="s">
        <v>47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36" t="s">
        <v>230</v>
      </c>
      <c r="BE10" s="136"/>
      <c r="BF10" s="136"/>
      <c r="BG10" s="136"/>
      <c r="BH10" s="136"/>
      <c r="BI10" s="136"/>
      <c r="BJ10" s="136" t="s">
        <v>42</v>
      </c>
      <c r="BK10" s="136"/>
      <c r="BL10" s="136"/>
      <c r="BM10" s="136"/>
      <c r="BN10" s="136"/>
      <c r="BO10" s="136"/>
      <c r="BP10" s="159"/>
      <c r="BQ10" s="160"/>
      <c r="BR10" s="160"/>
      <c r="BS10" s="160"/>
      <c r="BT10" s="160"/>
      <c r="BU10" s="160"/>
      <c r="BV10" s="160"/>
      <c r="BW10" s="16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row>
    <row r="11" spans="1:107" ht="14.25" customHeight="1">
      <c r="A11" s="148"/>
      <c r="B11" s="148"/>
      <c r="C11" s="148"/>
      <c r="D11" s="148"/>
      <c r="E11" s="148"/>
      <c r="F11" s="191" t="s">
        <v>333</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36"/>
      <c r="BE11" s="136"/>
      <c r="BF11" s="136"/>
      <c r="BG11" s="136"/>
      <c r="BH11" s="136"/>
      <c r="BI11" s="136"/>
      <c r="BJ11" s="136"/>
      <c r="BK11" s="136"/>
      <c r="BL11" s="136"/>
      <c r="BM11" s="136"/>
      <c r="BN11" s="136"/>
      <c r="BO11" s="136"/>
      <c r="BP11" s="192"/>
      <c r="BQ11" s="193"/>
      <c r="BR11" s="193"/>
      <c r="BS11" s="193"/>
      <c r="BT11" s="193"/>
      <c r="BU11" s="193"/>
      <c r="BV11" s="193"/>
      <c r="BW11" s="194"/>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row>
    <row r="12" spans="1:107" ht="14.25" customHeight="1">
      <c r="A12" s="148"/>
      <c r="B12" s="148"/>
      <c r="C12" s="148"/>
      <c r="D12" s="148"/>
      <c r="E12" s="148"/>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36"/>
      <c r="BE12" s="136"/>
      <c r="BF12" s="136"/>
      <c r="BG12" s="136"/>
      <c r="BH12" s="136"/>
      <c r="BI12" s="136"/>
      <c r="BJ12" s="136"/>
      <c r="BK12" s="136"/>
      <c r="BL12" s="136"/>
      <c r="BM12" s="136"/>
      <c r="BN12" s="136"/>
      <c r="BO12" s="136"/>
      <c r="BP12" s="192"/>
      <c r="BQ12" s="193"/>
      <c r="BR12" s="193"/>
      <c r="BS12" s="193"/>
      <c r="BT12" s="193"/>
      <c r="BU12" s="193"/>
      <c r="BV12" s="193"/>
      <c r="BW12" s="194"/>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row>
    <row r="13" spans="1:107" ht="14.25" customHeight="1">
      <c r="A13" s="148"/>
      <c r="B13" s="148"/>
      <c r="C13" s="148"/>
      <c r="D13" s="148"/>
      <c r="E13" s="148"/>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36"/>
      <c r="BE13" s="136"/>
      <c r="BF13" s="136"/>
      <c r="BG13" s="136"/>
      <c r="BH13" s="136"/>
      <c r="BI13" s="136"/>
      <c r="BJ13" s="136"/>
      <c r="BK13" s="136"/>
      <c r="BL13" s="136"/>
      <c r="BM13" s="136"/>
      <c r="BN13" s="136"/>
      <c r="BO13" s="136"/>
      <c r="BP13" s="192"/>
      <c r="BQ13" s="193"/>
      <c r="BR13" s="193"/>
      <c r="BS13" s="193"/>
      <c r="BT13" s="193"/>
      <c r="BU13" s="193"/>
      <c r="BV13" s="193"/>
      <c r="BW13" s="194"/>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row>
    <row r="14" spans="1:107" ht="14.25" customHeight="1">
      <c r="A14" s="148"/>
      <c r="B14" s="148"/>
      <c r="C14" s="148"/>
      <c r="D14" s="148"/>
      <c r="E14" s="148"/>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36"/>
      <c r="BE14" s="136"/>
      <c r="BF14" s="136"/>
      <c r="BG14" s="136"/>
      <c r="BH14" s="136"/>
      <c r="BI14" s="136"/>
      <c r="BJ14" s="136"/>
      <c r="BK14" s="136"/>
      <c r="BL14" s="136"/>
      <c r="BM14" s="136"/>
      <c r="BN14" s="136"/>
      <c r="BO14" s="136"/>
      <c r="BP14" s="192"/>
      <c r="BQ14" s="193"/>
      <c r="BR14" s="193"/>
      <c r="BS14" s="193"/>
      <c r="BT14" s="193"/>
      <c r="BU14" s="193"/>
      <c r="BV14" s="193"/>
      <c r="BW14" s="194"/>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row>
    <row r="15" spans="1:107" ht="14.25" customHeight="1">
      <c r="A15" s="148"/>
      <c r="B15" s="148"/>
      <c r="C15" s="148"/>
      <c r="D15" s="148"/>
      <c r="E15" s="148"/>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36"/>
      <c r="BE15" s="136"/>
      <c r="BF15" s="136"/>
      <c r="BG15" s="136"/>
      <c r="BH15" s="136"/>
      <c r="BI15" s="136"/>
      <c r="BJ15" s="136"/>
      <c r="BK15" s="136"/>
      <c r="BL15" s="136"/>
      <c r="BM15" s="136"/>
      <c r="BN15" s="136"/>
      <c r="BO15" s="136"/>
      <c r="BP15" s="192"/>
      <c r="BQ15" s="193"/>
      <c r="BR15" s="193"/>
      <c r="BS15" s="193"/>
      <c r="BT15" s="193"/>
      <c r="BU15" s="193"/>
      <c r="BV15" s="193"/>
      <c r="BW15" s="194"/>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row>
    <row r="16" spans="1:107" ht="14.25" customHeight="1">
      <c r="A16" s="148"/>
      <c r="B16" s="148"/>
      <c r="C16" s="148"/>
      <c r="D16" s="148"/>
      <c r="E16" s="148"/>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36"/>
      <c r="BE16" s="136"/>
      <c r="BF16" s="136"/>
      <c r="BG16" s="136"/>
      <c r="BH16" s="136"/>
      <c r="BI16" s="136"/>
      <c r="BJ16" s="136"/>
      <c r="BK16" s="136"/>
      <c r="BL16" s="136"/>
      <c r="BM16" s="136"/>
      <c r="BN16" s="136"/>
      <c r="BO16" s="136"/>
      <c r="BP16" s="192"/>
      <c r="BQ16" s="193"/>
      <c r="BR16" s="193"/>
      <c r="BS16" s="193"/>
      <c r="BT16" s="193"/>
      <c r="BU16" s="193"/>
      <c r="BV16" s="193"/>
      <c r="BW16" s="194"/>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row>
    <row r="17" spans="1:107" ht="14.25" customHeight="1">
      <c r="A17" s="148"/>
      <c r="B17" s="148"/>
      <c r="C17" s="148"/>
      <c r="D17" s="148"/>
      <c r="E17" s="148"/>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36"/>
      <c r="BE17" s="136"/>
      <c r="BF17" s="136"/>
      <c r="BG17" s="136"/>
      <c r="BH17" s="136"/>
      <c r="BI17" s="136"/>
      <c r="BJ17" s="136"/>
      <c r="BK17" s="136"/>
      <c r="BL17" s="136"/>
      <c r="BM17" s="136"/>
      <c r="BN17" s="136"/>
      <c r="BO17" s="136"/>
      <c r="BP17" s="192"/>
      <c r="BQ17" s="193"/>
      <c r="BR17" s="193"/>
      <c r="BS17" s="193"/>
      <c r="BT17" s="193"/>
      <c r="BU17" s="193"/>
      <c r="BV17" s="193"/>
      <c r="BW17" s="194"/>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row>
    <row r="18" spans="1:107" ht="14.25" customHeight="1">
      <c r="A18" s="148"/>
      <c r="B18" s="148"/>
      <c r="C18" s="148"/>
      <c r="D18" s="148"/>
      <c r="E18" s="148"/>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36"/>
      <c r="BE18" s="136"/>
      <c r="BF18" s="136"/>
      <c r="BG18" s="136"/>
      <c r="BH18" s="136"/>
      <c r="BI18" s="136"/>
      <c r="BJ18" s="136"/>
      <c r="BK18" s="136"/>
      <c r="BL18" s="136"/>
      <c r="BM18" s="136"/>
      <c r="BN18" s="136"/>
      <c r="BO18" s="136"/>
      <c r="BP18" s="162"/>
      <c r="BQ18" s="163"/>
      <c r="BR18" s="163"/>
      <c r="BS18" s="163"/>
      <c r="BT18" s="163"/>
      <c r="BU18" s="163"/>
      <c r="BV18" s="163"/>
      <c r="BW18" s="164"/>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row>
    <row r="19" spans="1:107" ht="13.5" customHeight="1">
      <c r="A19" s="148" t="s">
        <v>231</v>
      </c>
      <c r="B19" s="148"/>
      <c r="C19" s="148"/>
      <c r="D19" s="148"/>
      <c r="E19" s="148"/>
      <c r="F19" s="191" t="s">
        <v>334</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36" t="s">
        <v>232</v>
      </c>
      <c r="BE19" s="136"/>
      <c r="BF19" s="136"/>
      <c r="BG19" s="136"/>
      <c r="BH19" s="136"/>
      <c r="BI19" s="136"/>
      <c r="BJ19" s="136" t="s">
        <v>42</v>
      </c>
      <c r="BK19" s="136"/>
      <c r="BL19" s="136"/>
      <c r="BM19" s="136"/>
      <c r="BN19" s="136"/>
      <c r="BO19" s="136"/>
      <c r="BP19" s="159"/>
      <c r="BQ19" s="160"/>
      <c r="BR19" s="160"/>
      <c r="BS19" s="160"/>
      <c r="BT19" s="160"/>
      <c r="BU19" s="160"/>
      <c r="BV19" s="160"/>
      <c r="BW19" s="16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row>
    <row r="20" spans="1:107" ht="13.5" customHeight="1">
      <c r="A20" s="148"/>
      <c r="B20" s="148"/>
      <c r="C20" s="148"/>
      <c r="D20" s="148"/>
      <c r="E20" s="148"/>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36"/>
      <c r="BE20" s="136"/>
      <c r="BF20" s="136"/>
      <c r="BG20" s="136"/>
      <c r="BH20" s="136"/>
      <c r="BI20" s="136"/>
      <c r="BJ20" s="136"/>
      <c r="BK20" s="136"/>
      <c r="BL20" s="136"/>
      <c r="BM20" s="136"/>
      <c r="BN20" s="136"/>
      <c r="BO20" s="136"/>
      <c r="BP20" s="192"/>
      <c r="BQ20" s="193"/>
      <c r="BR20" s="193"/>
      <c r="BS20" s="193"/>
      <c r="BT20" s="193"/>
      <c r="BU20" s="193"/>
      <c r="BV20" s="193"/>
      <c r="BW20" s="194"/>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row>
    <row r="21" spans="1:107" ht="13.5" customHeight="1">
      <c r="A21" s="148"/>
      <c r="B21" s="148"/>
      <c r="C21" s="148"/>
      <c r="D21" s="148"/>
      <c r="E21" s="148"/>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36"/>
      <c r="BE21" s="136"/>
      <c r="BF21" s="136"/>
      <c r="BG21" s="136"/>
      <c r="BH21" s="136"/>
      <c r="BI21" s="136"/>
      <c r="BJ21" s="136"/>
      <c r="BK21" s="136"/>
      <c r="BL21" s="136"/>
      <c r="BM21" s="136"/>
      <c r="BN21" s="136"/>
      <c r="BO21" s="136"/>
      <c r="BP21" s="162"/>
      <c r="BQ21" s="163"/>
      <c r="BR21" s="163"/>
      <c r="BS21" s="163"/>
      <c r="BT21" s="163"/>
      <c r="BU21" s="163"/>
      <c r="BV21" s="163"/>
      <c r="BW21" s="164"/>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row>
    <row r="22" spans="1:107" ht="39.75" customHeight="1">
      <c r="A22" s="148" t="s">
        <v>233</v>
      </c>
      <c r="B22" s="148"/>
      <c r="C22" s="148"/>
      <c r="D22" s="148"/>
      <c r="E22" s="148"/>
      <c r="F22" s="191" t="s">
        <v>335</v>
      </c>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36" t="s">
        <v>234</v>
      </c>
      <c r="BE22" s="136"/>
      <c r="BF22" s="136"/>
      <c r="BG22" s="136"/>
      <c r="BH22" s="136"/>
      <c r="BI22" s="136"/>
      <c r="BJ22" s="136" t="s">
        <v>42</v>
      </c>
      <c r="BK22" s="136"/>
      <c r="BL22" s="136"/>
      <c r="BM22" s="136"/>
      <c r="BN22" s="136"/>
      <c r="BO22" s="136"/>
      <c r="BP22" s="137"/>
      <c r="BQ22" s="138"/>
      <c r="BR22" s="138"/>
      <c r="BS22" s="138"/>
      <c r="BT22" s="138"/>
      <c r="BU22" s="138"/>
      <c r="BV22" s="138"/>
      <c r="BW22" s="135"/>
      <c r="BX22" s="131">
        <v>17677050.82</v>
      </c>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row>
    <row r="23" spans="1:107" ht="14.25" customHeight="1">
      <c r="A23" s="141" t="s">
        <v>336</v>
      </c>
      <c r="B23" s="142"/>
      <c r="C23" s="142"/>
      <c r="D23" s="142"/>
      <c r="E23" s="143"/>
      <c r="F23" s="195" t="s">
        <v>47</v>
      </c>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7"/>
      <c r="BD23" s="159" t="s">
        <v>337</v>
      </c>
      <c r="BE23" s="160"/>
      <c r="BF23" s="160"/>
      <c r="BG23" s="160"/>
      <c r="BH23" s="160"/>
      <c r="BI23" s="161"/>
      <c r="BJ23" s="159" t="s">
        <v>42</v>
      </c>
      <c r="BK23" s="160"/>
      <c r="BL23" s="160"/>
      <c r="BM23" s="160"/>
      <c r="BN23" s="160"/>
      <c r="BO23" s="161"/>
      <c r="BP23" s="159"/>
      <c r="BQ23" s="160"/>
      <c r="BR23" s="160"/>
      <c r="BS23" s="160"/>
      <c r="BT23" s="160"/>
      <c r="BU23" s="160"/>
      <c r="BV23" s="160"/>
      <c r="BW23" s="161"/>
      <c r="BX23" s="174" t="s">
        <v>42</v>
      </c>
      <c r="BY23" s="175"/>
      <c r="BZ23" s="175"/>
      <c r="CA23" s="175"/>
      <c r="CB23" s="175"/>
      <c r="CC23" s="175"/>
      <c r="CD23" s="175"/>
      <c r="CE23" s="176"/>
      <c r="CF23" s="174"/>
      <c r="CG23" s="175"/>
      <c r="CH23" s="175"/>
      <c r="CI23" s="175"/>
      <c r="CJ23" s="175"/>
      <c r="CK23" s="175"/>
      <c r="CL23" s="175"/>
      <c r="CM23" s="176"/>
      <c r="CN23" s="174"/>
      <c r="CO23" s="175"/>
      <c r="CP23" s="175"/>
      <c r="CQ23" s="175"/>
      <c r="CR23" s="175"/>
      <c r="CS23" s="175"/>
      <c r="CT23" s="175"/>
      <c r="CU23" s="176"/>
      <c r="CV23" s="174"/>
      <c r="CW23" s="175"/>
      <c r="CX23" s="175"/>
      <c r="CY23" s="175"/>
      <c r="CZ23" s="175"/>
      <c r="DA23" s="175"/>
      <c r="DB23" s="175"/>
      <c r="DC23" s="176"/>
    </row>
    <row r="24" spans="1:107" ht="14.25" customHeight="1">
      <c r="A24" s="198"/>
      <c r="B24" s="199"/>
      <c r="C24" s="199"/>
      <c r="D24" s="199"/>
      <c r="E24" s="200"/>
      <c r="F24" s="195" t="s">
        <v>242</v>
      </c>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7"/>
      <c r="BD24" s="162"/>
      <c r="BE24" s="163"/>
      <c r="BF24" s="163"/>
      <c r="BG24" s="163"/>
      <c r="BH24" s="163"/>
      <c r="BI24" s="164"/>
      <c r="BJ24" s="162"/>
      <c r="BK24" s="163"/>
      <c r="BL24" s="163"/>
      <c r="BM24" s="163"/>
      <c r="BN24" s="163"/>
      <c r="BO24" s="164"/>
      <c r="BP24" s="162"/>
      <c r="BQ24" s="163"/>
      <c r="BR24" s="163"/>
      <c r="BS24" s="163"/>
      <c r="BT24" s="163"/>
      <c r="BU24" s="163"/>
      <c r="BV24" s="163"/>
      <c r="BW24" s="164"/>
      <c r="BX24" s="201"/>
      <c r="BY24" s="202"/>
      <c r="BZ24" s="202"/>
      <c r="CA24" s="202"/>
      <c r="CB24" s="202"/>
      <c r="CC24" s="202"/>
      <c r="CD24" s="202"/>
      <c r="CE24" s="203"/>
      <c r="CF24" s="201"/>
      <c r="CG24" s="202"/>
      <c r="CH24" s="202"/>
      <c r="CI24" s="202"/>
      <c r="CJ24" s="202"/>
      <c r="CK24" s="202"/>
      <c r="CL24" s="202"/>
      <c r="CM24" s="203"/>
      <c r="CN24" s="201"/>
      <c r="CO24" s="202"/>
      <c r="CP24" s="202"/>
      <c r="CQ24" s="202"/>
      <c r="CR24" s="202"/>
      <c r="CS24" s="202"/>
      <c r="CT24" s="202"/>
      <c r="CU24" s="203"/>
      <c r="CV24" s="201"/>
      <c r="CW24" s="202"/>
      <c r="CX24" s="202"/>
      <c r="CY24" s="202"/>
      <c r="CZ24" s="202"/>
      <c r="DA24" s="202"/>
      <c r="DB24" s="202"/>
      <c r="DC24" s="203"/>
    </row>
    <row r="25" spans="1:107" ht="14.25" customHeight="1">
      <c r="A25" s="150"/>
      <c r="B25" s="151"/>
      <c r="C25" s="151"/>
      <c r="D25" s="151"/>
      <c r="E25" s="152"/>
      <c r="F25" s="153" t="s">
        <v>338</v>
      </c>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5"/>
      <c r="BD25" s="156" t="s">
        <v>339</v>
      </c>
      <c r="BE25" s="157"/>
      <c r="BF25" s="157"/>
      <c r="BG25" s="157"/>
      <c r="BH25" s="157"/>
      <c r="BI25" s="158"/>
      <c r="BJ25" s="137" t="s">
        <v>42</v>
      </c>
      <c r="BK25" s="138"/>
      <c r="BL25" s="138"/>
      <c r="BM25" s="138"/>
      <c r="BN25" s="138"/>
      <c r="BO25" s="135"/>
      <c r="BP25" s="137"/>
      <c r="BQ25" s="138"/>
      <c r="BR25" s="138"/>
      <c r="BS25" s="138"/>
      <c r="BT25" s="138"/>
      <c r="BU25" s="138"/>
      <c r="BV25" s="138"/>
      <c r="BW25" s="135"/>
      <c r="BX25" s="145"/>
      <c r="BY25" s="146"/>
      <c r="BZ25" s="146"/>
      <c r="CA25" s="146"/>
      <c r="CB25" s="146"/>
      <c r="CC25" s="146"/>
      <c r="CD25" s="146"/>
      <c r="CE25" s="147"/>
      <c r="CF25" s="145"/>
      <c r="CG25" s="146"/>
      <c r="CH25" s="146"/>
      <c r="CI25" s="146"/>
      <c r="CJ25" s="146"/>
      <c r="CK25" s="146"/>
      <c r="CL25" s="146"/>
      <c r="CM25" s="147"/>
      <c r="CN25" s="145"/>
      <c r="CO25" s="146"/>
      <c r="CP25" s="146"/>
      <c r="CQ25" s="146"/>
      <c r="CR25" s="146"/>
      <c r="CS25" s="146"/>
      <c r="CT25" s="146"/>
      <c r="CU25" s="147"/>
      <c r="CV25" s="145"/>
      <c r="CW25" s="146"/>
      <c r="CX25" s="146"/>
      <c r="CY25" s="146"/>
      <c r="CZ25" s="146"/>
      <c r="DA25" s="146"/>
      <c r="DB25" s="146"/>
      <c r="DC25" s="147"/>
    </row>
    <row r="26" spans="1:107" ht="15.75" customHeight="1">
      <c r="A26" s="150" t="s">
        <v>340</v>
      </c>
      <c r="B26" s="151"/>
      <c r="C26" s="151"/>
      <c r="D26" s="151"/>
      <c r="E26" s="152"/>
      <c r="F26" s="153" t="s">
        <v>269</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5"/>
      <c r="BD26" s="156" t="s">
        <v>341</v>
      </c>
      <c r="BE26" s="157"/>
      <c r="BF26" s="157"/>
      <c r="BG26" s="157"/>
      <c r="BH26" s="157"/>
      <c r="BI26" s="158"/>
      <c r="BJ26" s="137" t="s">
        <v>42</v>
      </c>
      <c r="BK26" s="138"/>
      <c r="BL26" s="138"/>
      <c r="BM26" s="138"/>
      <c r="BN26" s="138"/>
      <c r="BO26" s="135"/>
      <c r="BP26" s="137"/>
      <c r="BQ26" s="138"/>
      <c r="BR26" s="138"/>
      <c r="BS26" s="138"/>
      <c r="BT26" s="138"/>
      <c r="BU26" s="138"/>
      <c r="BV26" s="138"/>
      <c r="BW26" s="135"/>
      <c r="BX26" s="145" t="s">
        <v>42</v>
      </c>
      <c r="BY26" s="146"/>
      <c r="BZ26" s="146"/>
      <c r="CA26" s="146"/>
      <c r="CB26" s="146"/>
      <c r="CC26" s="146"/>
      <c r="CD26" s="146"/>
      <c r="CE26" s="147"/>
      <c r="CF26" s="145"/>
      <c r="CG26" s="146"/>
      <c r="CH26" s="146"/>
      <c r="CI26" s="146"/>
      <c r="CJ26" s="146"/>
      <c r="CK26" s="146"/>
      <c r="CL26" s="146"/>
      <c r="CM26" s="147"/>
      <c r="CN26" s="145"/>
      <c r="CO26" s="146"/>
      <c r="CP26" s="146"/>
      <c r="CQ26" s="146"/>
      <c r="CR26" s="146"/>
      <c r="CS26" s="146"/>
      <c r="CT26" s="146"/>
      <c r="CU26" s="147"/>
      <c r="CV26" s="145"/>
      <c r="CW26" s="146"/>
      <c r="CX26" s="146"/>
      <c r="CY26" s="146"/>
      <c r="CZ26" s="146"/>
      <c r="DA26" s="146"/>
      <c r="DB26" s="146"/>
      <c r="DC26" s="147"/>
    </row>
    <row r="27" spans="1:107" ht="14.25" customHeight="1">
      <c r="A27" s="148" t="s">
        <v>235</v>
      </c>
      <c r="B27" s="148"/>
      <c r="C27" s="148"/>
      <c r="D27" s="148"/>
      <c r="E27" s="148"/>
      <c r="F27" s="191" t="s">
        <v>342</v>
      </c>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36" t="s">
        <v>236</v>
      </c>
      <c r="BE27" s="136"/>
      <c r="BF27" s="136"/>
      <c r="BG27" s="136"/>
      <c r="BH27" s="136"/>
      <c r="BI27" s="136"/>
      <c r="BJ27" s="136" t="s">
        <v>42</v>
      </c>
      <c r="BK27" s="136"/>
      <c r="BL27" s="136"/>
      <c r="BM27" s="136"/>
      <c r="BN27" s="136"/>
      <c r="BO27" s="136"/>
      <c r="BP27" s="159"/>
      <c r="BQ27" s="160"/>
      <c r="BR27" s="160"/>
      <c r="BS27" s="160"/>
      <c r="BT27" s="160"/>
      <c r="BU27" s="160"/>
      <c r="BV27" s="160"/>
      <c r="BW27" s="161"/>
      <c r="BX27" s="131">
        <f>BX30+BX36+BX48</f>
        <v>41811727.54</v>
      </c>
      <c r="BY27" s="131"/>
      <c r="BZ27" s="131"/>
      <c r="CA27" s="131"/>
      <c r="CB27" s="131"/>
      <c r="CC27" s="131"/>
      <c r="CD27" s="131"/>
      <c r="CE27" s="131"/>
      <c r="CF27" s="131">
        <f>CF30+CF36+CF48</f>
        <v>29964000</v>
      </c>
      <c r="CG27" s="131"/>
      <c r="CH27" s="131"/>
      <c r="CI27" s="131"/>
      <c r="CJ27" s="131"/>
      <c r="CK27" s="131"/>
      <c r="CL27" s="131"/>
      <c r="CM27" s="131"/>
      <c r="CN27" s="131">
        <f>CN30+CN36+CN48</f>
        <v>29964000</v>
      </c>
      <c r="CO27" s="131"/>
      <c r="CP27" s="131"/>
      <c r="CQ27" s="131"/>
      <c r="CR27" s="131"/>
      <c r="CS27" s="131"/>
      <c r="CT27" s="131"/>
      <c r="CU27" s="131"/>
      <c r="CV27" s="131"/>
      <c r="CW27" s="131"/>
      <c r="CX27" s="131"/>
      <c r="CY27" s="131"/>
      <c r="CZ27" s="131"/>
      <c r="DA27" s="131"/>
      <c r="DB27" s="131"/>
      <c r="DC27" s="131"/>
    </row>
    <row r="28" spans="1:107" ht="14.25" customHeight="1">
      <c r="A28" s="148"/>
      <c r="B28" s="148"/>
      <c r="C28" s="148"/>
      <c r="D28" s="148"/>
      <c r="E28" s="148"/>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36"/>
      <c r="BE28" s="136"/>
      <c r="BF28" s="136"/>
      <c r="BG28" s="136"/>
      <c r="BH28" s="136"/>
      <c r="BI28" s="136"/>
      <c r="BJ28" s="136"/>
      <c r="BK28" s="136"/>
      <c r="BL28" s="136"/>
      <c r="BM28" s="136"/>
      <c r="BN28" s="136"/>
      <c r="BO28" s="136"/>
      <c r="BP28" s="192"/>
      <c r="BQ28" s="193"/>
      <c r="BR28" s="193"/>
      <c r="BS28" s="193"/>
      <c r="BT28" s="193"/>
      <c r="BU28" s="193"/>
      <c r="BV28" s="193"/>
      <c r="BW28" s="194"/>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row>
    <row r="29" spans="1:107" ht="14.25" customHeight="1">
      <c r="A29" s="148"/>
      <c r="B29" s="148"/>
      <c r="C29" s="148"/>
      <c r="D29" s="148"/>
      <c r="E29" s="148"/>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36"/>
      <c r="BE29" s="136"/>
      <c r="BF29" s="136"/>
      <c r="BG29" s="136"/>
      <c r="BH29" s="136"/>
      <c r="BI29" s="136"/>
      <c r="BJ29" s="136"/>
      <c r="BK29" s="136"/>
      <c r="BL29" s="136"/>
      <c r="BM29" s="136"/>
      <c r="BN29" s="136"/>
      <c r="BO29" s="136"/>
      <c r="BP29" s="162"/>
      <c r="BQ29" s="163"/>
      <c r="BR29" s="163"/>
      <c r="BS29" s="163"/>
      <c r="BT29" s="163"/>
      <c r="BU29" s="163"/>
      <c r="BV29" s="163"/>
      <c r="BW29" s="164"/>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row>
    <row r="30" spans="1:107" ht="12.75" customHeight="1">
      <c r="A30" s="148" t="s">
        <v>237</v>
      </c>
      <c r="B30" s="148"/>
      <c r="C30" s="148"/>
      <c r="D30" s="148"/>
      <c r="E30" s="148"/>
      <c r="F30" s="149" t="s">
        <v>47</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36" t="s">
        <v>238</v>
      </c>
      <c r="BE30" s="136"/>
      <c r="BF30" s="136"/>
      <c r="BG30" s="136"/>
      <c r="BH30" s="136"/>
      <c r="BI30" s="136"/>
      <c r="BJ30" s="136" t="s">
        <v>42</v>
      </c>
      <c r="BK30" s="136"/>
      <c r="BL30" s="136"/>
      <c r="BM30" s="136"/>
      <c r="BN30" s="136"/>
      <c r="BO30" s="136"/>
      <c r="BP30" s="159"/>
      <c r="BQ30" s="160"/>
      <c r="BR30" s="160"/>
      <c r="BS30" s="160"/>
      <c r="BT30" s="160"/>
      <c r="BU30" s="160"/>
      <c r="BV30" s="160"/>
      <c r="BW30" s="161"/>
      <c r="BX30" s="131">
        <f>BX33+BX35</f>
        <v>19388543.34</v>
      </c>
      <c r="BY30" s="131"/>
      <c r="BZ30" s="131"/>
      <c r="CA30" s="131"/>
      <c r="CB30" s="131"/>
      <c r="CC30" s="131"/>
      <c r="CD30" s="131"/>
      <c r="CE30" s="131"/>
      <c r="CF30" s="131">
        <f>CF33+CF35</f>
        <v>29964000</v>
      </c>
      <c r="CG30" s="131"/>
      <c r="CH30" s="131"/>
      <c r="CI30" s="131"/>
      <c r="CJ30" s="131"/>
      <c r="CK30" s="131"/>
      <c r="CL30" s="131"/>
      <c r="CM30" s="131"/>
      <c r="CN30" s="131">
        <f>CN33+CN35</f>
        <v>29964000</v>
      </c>
      <c r="CO30" s="131"/>
      <c r="CP30" s="131"/>
      <c r="CQ30" s="131"/>
      <c r="CR30" s="131"/>
      <c r="CS30" s="131"/>
      <c r="CT30" s="131"/>
      <c r="CU30" s="131"/>
      <c r="CV30" s="131"/>
      <c r="CW30" s="131"/>
      <c r="CX30" s="131"/>
      <c r="CY30" s="131"/>
      <c r="CZ30" s="131"/>
      <c r="DA30" s="131"/>
      <c r="DB30" s="131"/>
      <c r="DC30" s="131"/>
    </row>
    <row r="31" spans="1:107" ht="12.75" customHeight="1">
      <c r="A31" s="148"/>
      <c r="B31" s="148"/>
      <c r="C31" s="148"/>
      <c r="D31" s="148"/>
      <c r="E31" s="148"/>
      <c r="F31" s="191" t="s">
        <v>239</v>
      </c>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36"/>
      <c r="BE31" s="136"/>
      <c r="BF31" s="136"/>
      <c r="BG31" s="136"/>
      <c r="BH31" s="136"/>
      <c r="BI31" s="136"/>
      <c r="BJ31" s="136"/>
      <c r="BK31" s="136"/>
      <c r="BL31" s="136"/>
      <c r="BM31" s="136"/>
      <c r="BN31" s="136"/>
      <c r="BO31" s="136"/>
      <c r="BP31" s="192"/>
      <c r="BQ31" s="193"/>
      <c r="BR31" s="193"/>
      <c r="BS31" s="193"/>
      <c r="BT31" s="193"/>
      <c r="BU31" s="193"/>
      <c r="BV31" s="193"/>
      <c r="BW31" s="194"/>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row>
    <row r="32" spans="1:107" ht="12.75" customHeight="1">
      <c r="A32" s="148"/>
      <c r="B32" s="148"/>
      <c r="C32" s="148"/>
      <c r="D32" s="148"/>
      <c r="E32" s="148"/>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36"/>
      <c r="BE32" s="136"/>
      <c r="BF32" s="136"/>
      <c r="BG32" s="136"/>
      <c r="BH32" s="136"/>
      <c r="BI32" s="136"/>
      <c r="BJ32" s="136"/>
      <c r="BK32" s="136"/>
      <c r="BL32" s="136"/>
      <c r="BM32" s="136"/>
      <c r="BN32" s="136"/>
      <c r="BO32" s="136"/>
      <c r="BP32" s="162"/>
      <c r="BQ32" s="163"/>
      <c r="BR32" s="163"/>
      <c r="BS32" s="163"/>
      <c r="BT32" s="163"/>
      <c r="BU32" s="163"/>
      <c r="BV32" s="163"/>
      <c r="BW32" s="164"/>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row>
    <row r="33" spans="1:107" ht="12.75" customHeight="1">
      <c r="A33" s="148" t="s">
        <v>240</v>
      </c>
      <c r="B33" s="148"/>
      <c r="C33" s="148"/>
      <c r="D33" s="148"/>
      <c r="E33" s="148"/>
      <c r="F33" s="149" t="s">
        <v>47</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36" t="s">
        <v>241</v>
      </c>
      <c r="BE33" s="136"/>
      <c r="BF33" s="136"/>
      <c r="BG33" s="136"/>
      <c r="BH33" s="136"/>
      <c r="BI33" s="136"/>
      <c r="BJ33" s="136" t="s">
        <v>42</v>
      </c>
      <c r="BK33" s="136"/>
      <c r="BL33" s="136"/>
      <c r="BM33" s="136"/>
      <c r="BN33" s="136"/>
      <c r="BO33" s="136"/>
      <c r="BP33" s="159"/>
      <c r="BQ33" s="160"/>
      <c r="BR33" s="160"/>
      <c r="BS33" s="160"/>
      <c r="BT33" s="160"/>
      <c r="BU33" s="160"/>
      <c r="BV33" s="160"/>
      <c r="BW33" s="16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row>
    <row r="34" spans="1:107" ht="12.75" customHeight="1">
      <c r="A34" s="148"/>
      <c r="B34" s="148"/>
      <c r="C34" s="148"/>
      <c r="D34" s="148"/>
      <c r="E34" s="148"/>
      <c r="F34" s="149" t="s">
        <v>242</v>
      </c>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36"/>
      <c r="BE34" s="136"/>
      <c r="BF34" s="136"/>
      <c r="BG34" s="136"/>
      <c r="BH34" s="136"/>
      <c r="BI34" s="136"/>
      <c r="BJ34" s="136"/>
      <c r="BK34" s="136"/>
      <c r="BL34" s="136"/>
      <c r="BM34" s="136"/>
      <c r="BN34" s="136"/>
      <c r="BO34" s="136"/>
      <c r="BP34" s="162"/>
      <c r="BQ34" s="163"/>
      <c r="BR34" s="163"/>
      <c r="BS34" s="163"/>
      <c r="BT34" s="163"/>
      <c r="BU34" s="163"/>
      <c r="BV34" s="163"/>
      <c r="BW34" s="164"/>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row>
    <row r="35" spans="1:107" ht="15" customHeight="1">
      <c r="A35" s="148" t="s">
        <v>243</v>
      </c>
      <c r="B35" s="148"/>
      <c r="C35" s="148"/>
      <c r="D35" s="148"/>
      <c r="E35" s="148"/>
      <c r="F35" s="149" t="s">
        <v>343</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36" t="s">
        <v>245</v>
      </c>
      <c r="BE35" s="136"/>
      <c r="BF35" s="136"/>
      <c r="BG35" s="136"/>
      <c r="BH35" s="136"/>
      <c r="BI35" s="136"/>
      <c r="BJ35" s="136" t="s">
        <v>42</v>
      </c>
      <c r="BK35" s="136"/>
      <c r="BL35" s="136"/>
      <c r="BM35" s="136"/>
      <c r="BN35" s="136"/>
      <c r="BO35" s="136"/>
      <c r="BP35" s="137"/>
      <c r="BQ35" s="138"/>
      <c r="BR35" s="138"/>
      <c r="BS35" s="138"/>
      <c r="BT35" s="138"/>
      <c r="BU35" s="138"/>
      <c r="BV35" s="138"/>
      <c r="BW35" s="135"/>
      <c r="BX35" s="131">
        <v>19388543.34</v>
      </c>
      <c r="BY35" s="131"/>
      <c r="BZ35" s="131"/>
      <c r="CA35" s="131"/>
      <c r="CB35" s="131"/>
      <c r="CC35" s="131"/>
      <c r="CD35" s="131"/>
      <c r="CE35" s="131"/>
      <c r="CF35" s="131">
        <v>29964000</v>
      </c>
      <c r="CG35" s="131"/>
      <c r="CH35" s="131"/>
      <c r="CI35" s="131"/>
      <c r="CJ35" s="131"/>
      <c r="CK35" s="131"/>
      <c r="CL35" s="131"/>
      <c r="CM35" s="131"/>
      <c r="CN35" s="131">
        <v>29964000</v>
      </c>
      <c r="CO35" s="131"/>
      <c r="CP35" s="131"/>
      <c r="CQ35" s="131"/>
      <c r="CR35" s="131"/>
      <c r="CS35" s="131"/>
      <c r="CT35" s="131"/>
      <c r="CU35" s="131"/>
      <c r="CV35" s="131"/>
      <c r="CW35" s="131"/>
      <c r="CX35" s="131"/>
      <c r="CY35" s="131"/>
      <c r="CZ35" s="131"/>
      <c r="DA35" s="131"/>
      <c r="DB35" s="131"/>
      <c r="DC35" s="131"/>
    </row>
    <row r="36" spans="1:107" ht="12.75" customHeight="1">
      <c r="A36" s="148" t="s">
        <v>246</v>
      </c>
      <c r="B36" s="148"/>
      <c r="C36" s="148"/>
      <c r="D36" s="148"/>
      <c r="E36" s="148"/>
      <c r="F36" s="191" t="s">
        <v>247</v>
      </c>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36" t="s">
        <v>248</v>
      </c>
      <c r="BE36" s="136"/>
      <c r="BF36" s="136"/>
      <c r="BG36" s="136"/>
      <c r="BH36" s="136"/>
      <c r="BI36" s="136"/>
      <c r="BJ36" s="136" t="s">
        <v>42</v>
      </c>
      <c r="BK36" s="136"/>
      <c r="BL36" s="136"/>
      <c r="BM36" s="136"/>
      <c r="BN36" s="136"/>
      <c r="BO36" s="136"/>
      <c r="BP36" s="159"/>
      <c r="BQ36" s="160"/>
      <c r="BR36" s="160"/>
      <c r="BS36" s="160"/>
      <c r="BT36" s="160"/>
      <c r="BU36" s="160"/>
      <c r="BV36" s="160"/>
      <c r="BW36" s="161"/>
      <c r="BX36" s="131">
        <f>BX38+BX41</f>
        <v>0</v>
      </c>
      <c r="BY36" s="131"/>
      <c r="BZ36" s="131"/>
      <c r="CA36" s="131"/>
      <c r="CB36" s="131"/>
      <c r="CC36" s="131"/>
      <c r="CD36" s="131"/>
      <c r="CE36" s="131"/>
      <c r="CF36" s="131">
        <f>CF38+CF41</f>
        <v>0</v>
      </c>
      <c r="CG36" s="131"/>
      <c r="CH36" s="131"/>
      <c r="CI36" s="131"/>
      <c r="CJ36" s="131"/>
      <c r="CK36" s="131"/>
      <c r="CL36" s="131"/>
      <c r="CM36" s="131"/>
      <c r="CN36" s="131">
        <f>CN38+CN41</f>
        <v>0</v>
      </c>
      <c r="CO36" s="131"/>
      <c r="CP36" s="131"/>
      <c r="CQ36" s="131"/>
      <c r="CR36" s="131"/>
      <c r="CS36" s="131"/>
      <c r="CT36" s="131"/>
      <c r="CU36" s="131"/>
      <c r="CV36" s="131"/>
      <c r="CW36" s="131"/>
      <c r="CX36" s="131"/>
      <c r="CY36" s="131"/>
      <c r="CZ36" s="131"/>
      <c r="DA36" s="131"/>
      <c r="DB36" s="131"/>
      <c r="DC36" s="131"/>
    </row>
    <row r="37" spans="1:107" ht="12.75" customHeight="1">
      <c r="A37" s="148"/>
      <c r="B37" s="148"/>
      <c r="C37" s="148"/>
      <c r="D37" s="148"/>
      <c r="E37" s="148"/>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36"/>
      <c r="BE37" s="136"/>
      <c r="BF37" s="136"/>
      <c r="BG37" s="136"/>
      <c r="BH37" s="136"/>
      <c r="BI37" s="136"/>
      <c r="BJ37" s="136"/>
      <c r="BK37" s="136"/>
      <c r="BL37" s="136"/>
      <c r="BM37" s="136"/>
      <c r="BN37" s="136"/>
      <c r="BO37" s="136"/>
      <c r="BP37" s="162"/>
      <c r="BQ37" s="163"/>
      <c r="BR37" s="163"/>
      <c r="BS37" s="163"/>
      <c r="BT37" s="163"/>
      <c r="BU37" s="163"/>
      <c r="BV37" s="163"/>
      <c r="BW37" s="164"/>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row>
    <row r="38" spans="1:107" ht="12.75" customHeight="1">
      <c r="A38" s="148" t="s">
        <v>249</v>
      </c>
      <c r="B38" s="148"/>
      <c r="C38" s="148"/>
      <c r="D38" s="148"/>
      <c r="E38" s="148"/>
      <c r="F38" s="149" t="s">
        <v>47</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36" t="s">
        <v>250</v>
      </c>
      <c r="BE38" s="136"/>
      <c r="BF38" s="136"/>
      <c r="BG38" s="136"/>
      <c r="BH38" s="136"/>
      <c r="BI38" s="136"/>
      <c r="BJ38" s="136" t="s">
        <v>42</v>
      </c>
      <c r="BK38" s="136"/>
      <c r="BL38" s="136"/>
      <c r="BM38" s="136"/>
      <c r="BN38" s="136"/>
      <c r="BO38" s="136"/>
      <c r="BP38" s="159"/>
      <c r="BQ38" s="160"/>
      <c r="BR38" s="160"/>
      <c r="BS38" s="160"/>
      <c r="BT38" s="160"/>
      <c r="BU38" s="160"/>
      <c r="BV38" s="160"/>
      <c r="BW38" s="16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row>
    <row r="39" spans="1:107" ht="12.75" customHeight="1">
      <c r="A39" s="148"/>
      <c r="B39" s="148"/>
      <c r="C39" s="148"/>
      <c r="D39" s="148"/>
      <c r="E39" s="148"/>
      <c r="F39" s="149" t="s">
        <v>242</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36"/>
      <c r="BE39" s="136"/>
      <c r="BF39" s="136"/>
      <c r="BG39" s="136"/>
      <c r="BH39" s="136"/>
      <c r="BI39" s="136"/>
      <c r="BJ39" s="136"/>
      <c r="BK39" s="136"/>
      <c r="BL39" s="136"/>
      <c r="BM39" s="136"/>
      <c r="BN39" s="136"/>
      <c r="BO39" s="136"/>
      <c r="BP39" s="162"/>
      <c r="BQ39" s="163"/>
      <c r="BR39" s="163"/>
      <c r="BS39" s="163"/>
      <c r="BT39" s="163"/>
      <c r="BU39" s="163"/>
      <c r="BV39" s="163"/>
      <c r="BW39" s="164"/>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row>
    <row r="40" spans="1:107" ht="12.75" customHeight="1">
      <c r="A40" s="141"/>
      <c r="B40" s="142"/>
      <c r="C40" s="142"/>
      <c r="D40" s="142"/>
      <c r="E40" s="143"/>
      <c r="F40" s="182" t="s">
        <v>344</v>
      </c>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4"/>
      <c r="BD40" s="185" t="s">
        <v>345</v>
      </c>
      <c r="BE40" s="186"/>
      <c r="BF40" s="186"/>
      <c r="BG40" s="186"/>
      <c r="BH40" s="186"/>
      <c r="BI40" s="187"/>
      <c r="BJ40" s="159" t="s">
        <v>42</v>
      </c>
      <c r="BK40" s="160"/>
      <c r="BL40" s="160"/>
      <c r="BM40" s="160"/>
      <c r="BN40" s="160"/>
      <c r="BO40" s="161"/>
      <c r="BP40" s="188"/>
      <c r="BQ40" s="189"/>
      <c r="BR40" s="189"/>
      <c r="BS40" s="189"/>
      <c r="BT40" s="189"/>
      <c r="BU40" s="189"/>
      <c r="BV40" s="189"/>
      <c r="BW40" s="190"/>
      <c r="BX40" s="174"/>
      <c r="BY40" s="175"/>
      <c r="BZ40" s="175"/>
      <c r="CA40" s="175"/>
      <c r="CB40" s="175"/>
      <c r="CC40" s="175"/>
      <c r="CD40" s="175"/>
      <c r="CE40" s="176"/>
      <c r="CF40" s="174"/>
      <c r="CG40" s="175"/>
      <c r="CH40" s="175"/>
      <c r="CI40" s="175"/>
      <c r="CJ40" s="175"/>
      <c r="CK40" s="175"/>
      <c r="CL40" s="175"/>
      <c r="CM40" s="176"/>
      <c r="CN40" s="174"/>
      <c r="CO40" s="175"/>
      <c r="CP40" s="175"/>
      <c r="CQ40" s="175"/>
      <c r="CR40" s="175"/>
      <c r="CS40" s="175"/>
      <c r="CT40" s="175"/>
      <c r="CU40" s="176"/>
      <c r="CV40" s="174"/>
      <c r="CW40" s="175"/>
      <c r="CX40" s="175"/>
      <c r="CY40" s="175"/>
      <c r="CZ40" s="175"/>
      <c r="DA40" s="175"/>
      <c r="DB40" s="175"/>
      <c r="DC40" s="176"/>
    </row>
    <row r="41" spans="1:107" ht="18" customHeight="1">
      <c r="A41" s="177" t="s">
        <v>251</v>
      </c>
      <c r="B41" s="178"/>
      <c r="C41" s="178"/>
      <c r="D41" s="178"/>
      <c r="E41" s="178"/>
      <c r="F41" s="133" t="s">
        <v>244</v>
      </c>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79" t="s">
        <v>252</v>
      </c>
      <c r="BE41" s="179"/>
      <c r="BF41" s="179"/>
      <c r="BG41" s="179"/>
      <c r="BH41" s="179"/>
      <c r="BI41" s="179"/>
      <c r="BJ41" s="179" t="s">
        <v>42</v>
      </c>
      <c r="BK41" s="179"/>
      <c r="BL41" s="179"/>
      <c r="BM41" s="179"/>
      <c r="BN41" s="179"/>
      <c r="BO41" s="179"/>
      <c r="BP41" s="180"/>
      <c r="BQ41" s="55"/>
      <c r="BR41" s="55"/>
      <c r="BS41" s="55"/>
      <c r="BT41" s="55"/>
      <c r="BU41" s="55"/>
      <c r="BV41" s="55"/>
      <c r="BW41" s="181"/>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8"/>
    </row>
    <row r="42" spans="1:107" ht="15" customHeight="1">
      <c r="A42" s="165" t="s">
        <v>253</v>
      </c>
      <c r="B42" s="165"/>
      <c r="C42" s="165"/>
      <c r="D42" s="165"/>
      <c r="E42" s="165"/>
      <c r="F42" s="169" t="s">
        <v>254</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70" t="s">
        <v>255</v>
      </c>
      <c r="BE42" s="170"/>
      <c r="BF42" s="170"/>
      <c r="BG42" s="170"/>
      <c r="BH42" s="170"/>
      <c r="BI42" s="170"/>
      <c r="BJ42" s="170" t="s">
        <v>42</v>
      </c>
      <c r="BK42" s="170"/>
      <c r="BL42" s="170"/>
      <c r="BM42" s="170"/>
      <c r="BN42" s="170"/>
      <c r="BO42" s="170"/>
      <c r="BP42" s="171"/>
      <c r="BQ42" s="172"/>
      <c r="BR42" s="172"/>
      <c r="BS42" s="172"/>
      <c r="BT42" s="172"/>
      <c r="BU42" s="172"/>
      <c r="BV42" s="172"/>
      <c r="BW42" s="173"/>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row>
    <row r="43" spans="1:107" ht="15" customHeight="1">
      <c r="A43" s="150"/>
      <c r="B43" s="151"/>
      <c r="C43" s="151"/>
      <c r="D43" s="151"/>
      <c r="E43" s="152"/>
      <c r="F43" s="153" t="s">
        <v>344</v>
      </c>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5"/>
      <c r="BD43" s="156" t="s">
        <v>346</v>
      </c>
      <c r="BE43" s="157"/>
      <c r="BF43" s="157"/>
      <c r="BG43" s="157"/>
      <c r="BH43" s="157"/>
      <c r="BI43" s="158"/>
      <c r="BJ43" s="137" t="s">
        <v>42</v>
      </c>
      <c r="BK43" s="138"/>
      <c r="BL43" s="138"/>
      <c r="BM43" s="138"/>
      <c r="BN43" s="138"/>
      <c r="BO43" s="135"/>
      <c r="BP43" s="137"/>
      <c r="BQ43" s="138"/>
      <c r="BR43" s="138"/>
      <c r="BS43" s="138"/>
      <c r="BT43" s="138"/>
      <c r="BU43" s="138"/>
      <c r="BV43" s="138"/>
      <c r="BW43" s="135"/>
      <c r="BX43" s="145"/>
      <c r="BY43" s="146"/>
      <c r="BZ43" s="146"/>
      <c r="CA43" s="146"/>
      <c r="CB43" s="146"/>
      <c r="CC43" s="146"/>
      <c r="CD43" s="146"/>
      <c r="CE43" s="147"/>
      <c r="CF43" s="145"/>
      <c r="CG43" s="146"/>
      <c r="CH43" s="146"/>
      <c r="CI43" s="146"/>
      <c r="CJ43" s="146"/>
      <c r="CK43" s="146"/>
      <c r="CL43" s="146"/>
      <c r="CM43" s="147"/>
      <c r="CN43" s="145"/>
      <c r="CO43" s="146"/>
      <c r="CP43" s="146"/>
      <c r="CQ43" s="146"/>
      <c r="CR43" s="146"/>
      <c r="CS43" s="146"/>
      <c r="CT43" s="146"/>
      <c r="CU43" s="147"/>
      <c r="CV43" s="145"/>
      <c r="CW43" s="146"/>
      <c r="CX43" s="146"/>
      <c r="CY43" s="146"/>
      <c r="CZ43" s="146"/>
      <c r="DA43" s="146"/>
      <c r="DB43" s="146"/>
      <c r="DC43" s="147"/>
    </row>
    <row r="44" spans="1:107" ht="15" customHeight="1">
      <c r="A44" s="148" t="s">
        <v>256</v>
      </c>
      <c r="B44" s="148"/>
      <c r="C44" s="148"/>
      <c r="D44" s="148"/>
      <c r="E44" s="148"/>
      <c r="F44" s="149" t="s">
        <v>257</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36" t="s">
        <v>258</v>
      </c>
      <c r="BE44" s="136"/>
      <c r="BF44" s="136"/>
      <c r="BG44" s="136"/>
      <c r="BH44" s="136"/>
      <c r="BI44" s="136"/>
      <c r="BJ44" s="136" t="s">
        <v>42</v>
      </c>
      <c r="BK44" s="136"/>
      <c r="BL44" s="136"/>
      <c r="BM44" s="136"/>
      <c r="BN44" s="136"/>
      <c r="BO44" s="136"/>
      <c r="BP44" s="137"/>
      <c r="BQ44" s="138"/>
      <c r="BR44" s="138"/>
      <c r="BS44" s="138"/>
      <c r="BT44" s="138"/>
      <c r="BU44" s="138"/>
      <c r="BV44" s="138"/>
      <c r="BW44" s="135"/>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row>
    <row r="45" spans="1:107" ht="12.75" customHeight="1">
      <c r="A45" s="165" t="s">
        <v>259</v>
      </c>
      <c r="B45" s="165"/>
      <c r="C45" s="165"/>
      <c r="D45" s="165"/>
      <c r="E45" s="165"/>
      <c r="F45" s="149" t="s">
        <v>47</v>
      </c>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36" t="s">
        <v>260</v>
      </c>
      <c r="BE45" s="136"/>
      <c r="BF45" s="136"/>
      <c r="BG45" s="136"/>
      <c r="BH45" s="136"/>
      <c r="BI45" s="136"/>
      <c r="BJ45" s="136" t="s">
        <v>42</v>
      </c>
      <c r="BK45" s="136"/>
      <c r="BL45" s="136"/>
      <c r="BM45" s="136"/>
      <c r="BN45" s="136"/>
      <c r="BO45" s="136"/>
      <c r="BP45" s="159"/>
      <c r="BQ45" s="160"/>
      <c r="BR45" s="160"/>
      <c r="BS45" s="160"/>
      <c r="BT45" s="160"/>
      <c r="BU45" s="160"/>
      <c r="BV45" s="160"/>
      <c r="BW45" s="16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row>
    <row r="46" spans="1:107" ht="12.75" customHeight="1">
      <c r="A46" s="165"/>
      <c r="B46" s="165"/>
      <c r="C46" s="165"/>
      <c r="D46" s="165"/>
      <c r="E46" s="165"/>
      <c r="F46" s="149" t="s">
        <v>242</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36"/>
      <c r="BE46" s="136"/>
      <c r="BF46" s="136"/>
      <c r="BG46" s="136"/>
      <c r="BH46" s="136"/>
      <c r="BI46" s="136"/>
      <c r="BJ46" s="136"/>
      <c r="BK46" s="136"/>
      <c r="BL46" s="136"/>
      <c r="BM46" s="136"/>
      <c r="BN46" s="136"/>
      <c r="BO46" s="136"/>
      <c r="BP46" s="162"/>
      <c r="BQ46" s="163"/>
      <c r="BR46" s="163"/>
      <c r="BS46" s="163"/>
      <c r="BT46" s="163"/>
      <c r="BU46" s="163"/>
      <c r="BV46" s="163"/>
      <c r="BW46" s="164"/>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row>
    <row r="47" spans="1:107" ht="15" customHeight="1">
      <c r="A47" s="148" t="s">
        <v>261</v>
      </c>
      <c r="B47" s="148"/>
      <c r="C47" s="148"/>
      <c r="D47" s="148"/>
      <c r="E47" s="148"/>
      <c r="F47" s="149" t="s">
        <v>244</v>
      </c>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36" t="s">
        <v>262</v>
      </c>
      <c r="BE47" s="136"/>
      <c r="BF47" s="136"/>
      <c r="BG47" s="136"/>
      <c r="BH47" s="136"/>
      <c r="BI47" s="136"/>
      <c r="BJ47" s="136" t="s">
        <v>42</v>
      </c>
      <c r="BK47" s="136"/>
      <c r="BL47" s="136"/>
      <c r="BM47" s="136"/>
      <c r="BN47" s="136"/>
      <c r="BO47" s="136"/>
      <c r="BP47" s="137"/>
      <c r="BQ47" s="138"/>
      <c r="BR47" s="138"/>
      <c r="BS47" s="138"/>
      <c r="BT47" s="138"/>
      <c r="BU47" s="138"/>
      <c r="BV47" s="138"/>
      <c r="BW47" s="135"/>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row>
    <row r="48" spans="1:107" ht="15" customHeight="1">
      <c r="A48" s="148" t="s">
        <v>263</v>
      </c>
      <c r="B48" s="148"/>
      <c r="C48" s="148"/>
      <c r="D48" s="148"/>
      <c r="E48" s="148"/>
      <c r="F48" s="149" t="s">
        <v>264</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36" t="s">
        <v>265</v>
      </c>
      <c r="BE48" s="136"/>
      <c r="BF48" s="136"/>
      <c r="BG48" s="136"/>
      <c r="BH48" s="136"/>
      <c r="BI48" s="136"/>
      <c r="BJ48" s="136" t="s">
        <v>42</v>
      </c>
      <c r="BK48" s="136"/>
      <c r="BL48" s="136"/>
      <c r="BM48" s="136"/>
      <c r="BN48" s="136"/>
      <c r="BO48" s="136"/>
      <c r="BP48" s="137"/>
      <c r="BQ48" s="138"/>
      <c r="BR48" s="138"/>
      <c r="BS48" s="138"/>
      <c r="BT48" s="138"/>
      <c r="BU48" s="138"/>
      <c r="BV48" s="138"/>
      <c r="BW48" s="135"/>
      <c r="BX48" s="131">
        <v>22423184.2</v>
      </c>
      <c r="BY48" s="131"/>
      <c r="BZ48" s="131"/>
      <c r="CA48" s="131"/>
      <c r="CB48" s="131"/>
      <c r="CC48" s="131"/>
      <c r="CD48" s="131"/>
      <c r="CE48" s="131"/>
      <c r="CF48" s="131">
        <f>CF52</f>
        <v>0</v>
      </c>
      <c r="CG48" s="131"/>
      <c r="CH48" s="131"/>
      <c r="CI48" s="131"/>
      <c r="CJ48" s="131"/>
      <c r="CK48" s="131"/>
      <c r="CL48" s="131"/>
      <c r="CM48" s="131"/>
      <c r="CN48" s="131">
        <f>CN52</f>
        <v>0</v>
      </c>
      <c r="CO48" s="131"/>
      <c r="CP48" s="131"/>
      <c r="CQ48" s="131"/>
      <c r="CR48" s="131"/>
      <c r="CS48" s="131"/>
      <c r="CT48" s="131"/>
      <c r="CU48" s="131"/>
      <c r="CV48" s="131"/>
      <c r="CW48" s="131"/>
      <c r="CX48" s="131"/>
      <c r="CY48" s="131"/>
      <c r="CZ48" s="131"/>
      <c r="DA48" s="131"/>
      <c r="DB48" s="131"/>
      <c r="DC48" s="131"/>
    </row>
    <row r="49" spans="1:107" ht="12.75" customHeight="1">
      <c r="A49" s="148" t="s">
        <v>266</v>
      </c>
      <c r="B49" s="148"/>
      <c r="C49" s="148"/>
      <c r="D49" s="148"/>
      <c r="E49" s="148"/>
      <c r="F49" s="149" t="s">
        <v>47</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36" t="s">
        <v>267</v>
      </c>
      <c r="BE49" s="136"/>
      <c r="BF49" s="136"/>
      <c r="BG49" s="136"/>
      <c r="BH49" s="136"/>
      <c r="BI49" s="136"/>
      <c r="BJ49" s="136" t="s">
        <v>42</v>
      </c>
      <c r="BK49" s="136"/>
      <c r="BL49" s="136"/>
      <c r="BM49" s="136"/>
      <c r="BN49" s="136"/>
      <c r="BO49" s="136"/>
      <c r="BP49" s="159"/>
      <c r="BQ49" s="160"/>
      <c r="BR49" s="160"/>
      <c r="BS49" s="160"/>
      <c r="BT49" s="160"/>
      <c r="BU49" s="160"/>
      <c r="BV49" s="160"/>
      <c r="BW49" s="16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row>
    <row r="50" spans="1:107" ht="12.75" customHeight="1">
      <c r="A50" s="148"/>
      <c r="B50" s="148"/>
      <c r="C50" s="148"/>
      <c r="D50" s="148"/>
      <c r="E50" s="148"/>
      <c r="F50" s="149" t="s">
        <v>242</v>
      </c>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36"/>
      <c r="BE50" s="136"/>
      <c r="BF50" s="136"/>
      <c r="BG50" s="136"/>
      <c r="BH50" s="136"/>
      <c r="BI50" s="136"/>
      <c r="BJ50" s="136"/>
      <c r="BK50" s="136"/>
      <c r="BL50" s="136"/>
      <c r="BM50" s="136"/>
      <c r="BN50" s="136"/>
      <c r="BO50" s="136"/>
      <c r="BP50" s="162"/>
      <c r="BQ50" s="163"/>
      <c r="BR50" s="163"/>
      <c r="BS50" s="163"/>
      <c r="BT50" s="163"/>
      <c r="BU50" s="163"/>
      <c r="BV50" s="163"/>
      <c r="BW50" s="164"/>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row>
    <row r="51" spans="1:107" ht="12.75" customHeight="1">
      <c r="A51" s="150"/>
      <c r="B51" s="151"/>
      <c r="C51" s="151"/>
      <c r="D51" s="151"/>
      <c r="E51" s="152"/>
      <c r="F51" s="153" t="s">
        <v>344</v>
      </c>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5"/>
      <c r="BD51" s="156" t="s">
        <v>347</v>
      </c>
      <c r="BE51" s="157"/>
      <c r="BF51" s="157"/>
      <c r="BG51" s="157"/>
      <c r="BH51" s="157"/>
      <c r="BI51" s="158"/>
      <c r="BJ51" s="137" t="s">
        <v>42</v>
      </c>
      <c r="BK51" s="138"/>
      <c r="BL51" s="138"/>
      <c r="BM51" s="138"/>
      <c r="BN51" s="138"/>
      <c r="BO51" s="135"/>
      <c r="BP51" s="137"/>
      <c r="BQ51" s="138"/>
      <c r="BR51" s="138"/>
      <c r="BS51" s="138"/>
      <c r="BT51" s="138"/>
      <c r="BU51" s="138"/>
      <c r="BV51" s="138"/>
      <c r="BW51" s="135"/>
      <c r="BX51" s="145"/>
      <c r="BY51" s="146"/>
      <c r="BZ51" s="146"/>
      <c r="CA51" s="146"/>
      <c r="CB51" s="146"/>
      <c r="CC51" s="146"/>
      <c r="CD51" s="146"/>
      <c r="CE51" s="147"/>
      <c r="CF51" s="145"/>
      <c r="CG51" s="146"/>
      <c r="CH51" s="146"/>
      <c r="CI51" s="146"/>
      <c r="CJ51" s="146"/>
      <c r="CK51" s="146"/>
      <c r="CL51" s="146"/>
      <c r="CM51" s="147"/>
      <c r="CN51" s="145"/>
      <c r="CO51" s="146"/>
      <c r="CP51" s="146"/>
      <c r="CQ51" s="146"/>
      <c r="CR51" s="146"/>
      <c r="CS51" s="146"/>
      <c r="CT51" s="146"/>
      <c r="CU51" s="147"/>
      <c r="CV51" s="145"/>
      <c r="CW51" s="146"/>
      <c r="CX51" s="146"/>
      <c r="CY51" s="146"/>
      <c r="CZ51" s="146"/>
      <c r="DA51" s="146"/>
      <c r="DB51" s="146"/>
      <c r="DC51" s="147"/>
    </row>
    <row r="52" spans="1:107" ht="15" customHeight="1">
      <c r="A52" s="148" t="s">
        <v>268</v>
      </c>
      <c r="B52" s="148"/>
      <c r="C52" s="148"/>
      <c r="D52" s="148"/>
      <c r="E52" s="148"/>
      <c r="F52" s="149" t="s">
        <v>269</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36" t="s">
        <v>270</v>
      </c>
      <c r="BE52" s="136"/>
      <c r="BF52" s="136"/>
      <c r="BG52" s="136"/>
      <c r="BH52" s="136"/>
      <c r="BI52" s="136"/>
      <c r="BJ52" s="136" t="s">
        <v>42</v>
      </c>
      <c r="BK52" s="136"/>
      <c r="BL52" s="136"/>
      <c r="BM52" s="136"/>
      <c r="BN52" s="136"/>
      <c r="BO52" s="136"/>
      <c r="BP52" s="137"/>
      <c r="BQ52" s="138"/>
      <c r="BR52" s="138"/>
      <c r="BS52" s="138"/>
      <c r="BT52" s="138"/>
      <c r="BU52" s="138"/>
      <c r="BV52" s="138"/>
      <c r="BW52" s="135"/>
      <c r="BX52" s="131">
        <f>BX48</f>
        <v>22423184.2</v>
      </c>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row>
    <row r="53" spans="1:107" ht="39" customHeight="1">
      <c r="A53" s="141" t="s">
        <v>271</v>
      </c>
      <c r="B53" s="142"/>
      <c r="C53" s="142"/>
      <c r="D53" s="142"/>
      <c r="E53" s="143"/>
      <c r="F53" s="144" t="s">
        <v>348</v>
      </c>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36" t="s">
        <v>272</v>
      </c>
      <c r="BE53" s="136"/>
      <c r="BF53" s="136"/>
      <c r="BG53" s="136"/>
      <c r="BH53" s="136"/>
      <c r="BI53" s="136"/>
      <c r="BJ53" s="136" t="s">
        <v>42</v>
      </c>
      <c r="BK53" s="136"/>
      <c r="BL53" s="136"/>
      <c r="BM53" s="136"/>
      <c r="BN53" s="136"/>
      <c r="BO53" s="136"/>
      <c r="BP53" s="137"/>
      <c r="BQ53" s="138"/>
      <c r="BR53" s="138"/>
      <c r="BS53" s="138"/>
      <c r="BT53" s="138"/>
      <c r="BU53" s="138"/>
      <c r="BV53" s="138"/>
      <c r="BW53" s="135"/>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row>
    <row r="54" spans="1:107" ht="12.75" customHeight="1">
      <c r="A54" s="54"/>
      <c r="B54" s="55"/>
      <c r="C54" s="55"/>
      <c r="D54" s="55"/>
      <c r="E54" s="132"/>
      <c r="F54" s="139" t="s">
        <v>273</v>
      </c>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40"/>
      <c r="BD54" s="135" t="s">
        <v>274</v>
      </c>
      <c r="BE54" s="136"/>
      <c r="BF54" s="136"/>
      <c r="BG54" s="136"/>
      <c r="BH54" s="136"/>
      <c r="BI54" s="136"/>
      <c r="BJ54" s="136"/>
      <c r="BK54" s="136"/>
      <c r="BL54" s="136"/>
      <c r="BM54" s="136"/>
      <c r="BN54" s="136"/>
      <c r="BO54" s="136"/>
      <c r="BP54" s="137"/>
      <c r="BQ54" s="138"/>
      <c r="BR54" s="138"/>
      <c r="BS54" s="138"/>
      <c r="BT54" s="138"/>
      <c r="BU54" s="138"/>
      <c r="BV54" s="138"/>
      <c r="BW54" s="135"/>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row>
    <row r="55" spans="1:107" ht="39.75" customHeight="1">
      <c r="A55" s="54" t="s">
        <v>275</v>
      </c>
      <c r="B55" s="55"/>
      <c r="C55" s="55"/>
      <c r="D55" s="55"/>
      <c r="E55" s="132"/>
      <c r="F55" s="139" t="s">
        <v>276</v>
      </c>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40"/>
      <c r="BD55" s="135" t="s">
        <v>277</v>
      </c>
      <c r="BE55" s="136"/>
      <c r="BF55" s="136"/>
      <c r="BG55" s="136"/>
      <c r="BH55" s="136"/>
      <c r="BI55" s="136"/>
      <c r="BJ55" s="136" t="s">
        <v>42</v>
      </c>
      <c r="BK55" s="136"/>
      <c r="BL55" s="136"/>
      <c r="BM55" s="136"/>
      <c r="BN55" s="136"/>
      <c r="BO55" s="136"/>
      <c r="BP55" s="137"/>
      <c r="BQ55" s="138"/>
      <c r="BR55" s="138"/>
      <c r="BS55" s="138"/>
      <c r="BT55" s="138"/>
      <c r="BU55" s="138"/>
      <c r="BV55" s="138"/>
      <c r="BW55" s="135"/>
      <c r="BX55" s="130">
        <f>BX56</f>
        <v>59488778.36</v>
      </c>
      <c r="BY55" s="130"/>
      <c r="BZ55" s="130"/>
      <c r="CA55" s="130"/>
      <c r="CB55" s="130"/>
      <c r="CC55" s="130"/>
      <c r="CD55" s="130"/>
      <c r="CE55" s="130"/>
      <c r="CF55" s="130">
        <f>CF56</f>
        <v>29964000</v>
      </c>
      <c r="CG55" s="130"/>
      <c r="CH55" s="130"/>
      <c r="CI55" s="130"/>
      <c r="CJ55" s="130"/>
      <c r="CK55" s="130"/>
      <c r="CL55" s="130"/>
      <c r="CM55" s="130"/>
      <c r="CN55" s="130">
        <f>CN56</f>
        <v>29964000</v>
      </c>
      <c r="CO55" s="130"/>
      <c r="CP55" s="130"/>
      <c r="CQ55" s="130"/>
      <c r="CR55" s="130"/>
      <c r="CS55" s="130"/>
      <c r="CT55" s="130"/>
      <c r="CU55" s="130"/>
      <c r="CV55" s="131"/>
      <c r="CW55" s="131"/>
      <c r="CX55" s="131"/>
      <c r="CY55" s="131"/>
      <c r="CZ55" s="131"/>
      <c r="DA55" s="131"/>
      <c r="DB55" s="131"/>
      <c r="DC55" s="131"/>
    </row>
    <row r="56" spans="1:107" ht="12.75">
      <c r="A56" s="54"/>
      <c r="B56" s="55"/>
      <c r="C56" s="55"/>
      <c r="D56" s="55"/>
      <c r="E56" s="132"/>
      <c r="F56" s="133" t="s">
        <v>273</v>
      </c>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4"/>
      <c r="BD56" s="135" t="s">
        <v>278</v>
      </c>
      <c r="BE56" s="136"/>
      <c r="BF56" s="136"/>
      <c r="BG56" s="136"/>
      <c r="BH56" s="136"/>
      <c r="BI56" s="136"/>
      <c r="BJ56" s="136"/>
      <c r="BK56" s="136"/>
      <c r="BL56" s="136"/>
      <c r="BM56" s="136"/>
      <c r="BN56" s="136"/>
      <c r="BO56" s="136"/>
      <c r="BP56" s="137"/>
      <c r="BQ56" s="138"/>
      <c r="BR56" s="138"/>
      <c r="BS56" s="138"/>
      <c r="BT56" s="138"/>
      <c r="BU56" s="138"/>
      <c r="BV56" s="138"/>
      <c r="BW56" s="135"/>
      <c r="BX56" s="130">
        <f>BX9</f>
        <v>59488778.36</v>
      </c>
      <c r="BY56" s="130"/>
      <c r="BZ56" s="130"/>
      <c r="CA56" s="130"/>
      <c r="CB56" s="130"/>
      <c r="CC56" s="130"/>
      <c r="CD56" s="130"/>
      <c r="CE56" s="130"/>
      <c r="CF56" s="130">
        <v>29964000</v>
      </c>
      <c r="CG56" s="130"/>
      <c r="CH56" s="130"/>
      <c r="CI56" s="130"/>
      <c r="CJ56" s="130"/>
      <c r="CK56" s="130"/>
      <c r="CL56" s="130"/>
      <c r="CM56" s="130"/>
      <c r="CN56" s="130">
        <v>29964000</v>
      </c>
      <c r="CO56" s="130"/>
      <c r="CP56" s="130"/>
      <c r="CQ56" s="130"/>
      <c r="CR56" s="130"/>
      <c r="CS56" s="130"/>
      <c r="CT56" s="130"/>
      <c r="CU56" s="130"/>
      <c r="CV56" s="131"/>
      <c r="CW56" s="131"/>
      <c r="CX56" s="131"/>
      <c r="CY56" s="131"/>
      <c r="CZ56" s="131"/>
      <c r="DA56" s="131"/>
      <c r="DB56" s="131"/>
      <c r="DC56" s="131"/>
    </row>
    <row r="59" ht="12.75">
      <c r="A59" s="1" t="s">
        <v>279</v>
      </c>
    </row>
    <row r="60" spans="1:88" ht="12.75">
      <c r="A60" s="1" t="s">
        <v>280</v>
      </c>
      <c r="W60" s="98" t="s">
        <v>372</v>
      </c>
      <c r="X60" s="98"/>
      <c r="Y60" s="98"/>
      <c r="Z60" s="98"/>
      <c r="AA60" s="98"/>
      <c r="AB60" s="98"/>
      <c r="AC60" s="98"/>
      <c r="AD60" s="98"/>
      <c r="AE60" s="98"/>
      <c r="AF60" s="98"/>
      <c r="AG60" s="98"/>
      <c r="AH60" s="98"/>
      <c r="AI60" s="98"/>
      <c r="AJ60" s="98"/>
      <c r="AK60" s="98"/>
      <c r="AL60" s="98"/>
      <c r="AM60" s="98"/>
      <c r="AN60" s="98"/>
      <c r="AO60" s="98"/>
      <c r="AP60" s="98"/>
      <c r="AQ60" s="98"/>
      <c r="AR60" s="19"/>
      <c r="AS60" s="98"/>
      <c r="AT60" s="98"/>
      <c r="AU60" s="98"/>
      <c r="AV60" s="98"/>
      <c r="AW60" s="98"/>
      <c r="AX60" s="98"/>
      <c r="AY60" s="98"/>
      <c r="AZ60" s="98"/>
      <c r="BA60" s="98"/>
      <c r="BB60" s="98"/>
      <c r="BC60" s="98"/>
      <c r="BD60" s="98"/>
      <c r="BE60" s="98"/>
      <c r="BF60" s="98"/>
      <c r="BG60" s="19"/>
      <c r="BH60" s="98" t="s">
        <v>373</v>
      </c>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row>
    <row r="61" spans="23:88" s="20" customFormat="1" ht="9">
      <c r="W61" s="109" t="s">
        <v>281</v>
      </c>
      <c r="X61" s="109"/>
      <c r="Y61" s="109"/>
      <c r="Z61" s="109"/>
      <c r="AA61" s="109"/>
      <c r="AB61" s="109"/>
      <c r="AC61" s="109"/>
      <c r="AD61" s="109"/>
      <c r="AE61" s="109"/>
      <c r="AF61" s="109"/>
      <c r="AG61" s="109"/>
      <c r="AH61" s="109"/>
      <c r="AI61" s="109"/>
      <c r="AJ61" s="109"/>
      <c r="AK61" s="109"/>
      <c r="AL61" s="109"/>
      <c r="AM61" s="109"/>
      <c r="AN61" s="109"/>
      <c r="AO61" s="109"/>
      <c r="AP61" s="109"/>
      <c r="AQ61" s="109"/>
      <c r="AR61" s="5"/>
      <c r="AS61" s="109" t="s">
        <v>7</v>
      </c>
      <c r="AT61" s="109"/>
      <c r="AU61" s="109"/>
      <c r="AV61" s="109"/>
      <c r="AW61" s="109"/>
      <c r="AX61" s="109"/>
      <c r="AY61" s="109"/>
      <c r="AZ61" s="109"/>
      <c r="BA61" s="109"/>
      <c r="BB61" s="109"/>
      <c r="BC61" s="109"/>
      <c r="BD61" s="109"/>
      <c r="BE61" s="109"/>
      <c r="BF61" s="109"/>
      <c r="BG61" s="5"/>
      <c r="BH61" s="109" t="s">
        <v>8</v>
      </c>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row>
    <row r="62" ht="4.5" customHeight="1"/>
    <row r="63" spans="1:82" ht="12.75">
      <c r="A63" s="1" t="s">
        <v>282</v>
      </c>
      <c r="J63" s="98" t="s">
        <v>314</v>
      </c>
      <c r="K63" s="98"/>
      <c r="L63" s="98"/>
      <c r="M63" s="98"/>
      <c r="N63" s="98"/>
      <c r="O63" s="98"/>
      <c r="P63" s="98"/>
      <c r="Q63" s="98"/>
      <c r="R63" s="98"/>
      <c r="S63" s="98"/>
      <c r="T63" s="98"/>
      <c r="U63" s="98"/>
      <c r="V63" s="98"/>
      <c r="W63" s="98"/>
      <c r="X63" s="98"/>
      <c r="Y63" s="98"/>
      <c r="Z63" s="98"/>
      <c r="AA63" s="98"/>
      <c r="AB63" s="98"/>
      <c r="AC63" s="98"/>
      <c r="AD63" s="98"/>
      <c r="AF63" s="98" t="s">
        <v>349</v>
      </c>
      <c r="AG63" s="98"/>
      <c r="AH63" s="98"/>
      <c r="AI63" s="98"/>
      <c r="AJ63" s="98"/>
      <c r="AK63" s="98"/>
      <c r="AL63" s="98"/>
      <c r="AM63" s="98"/>
      <c r="AN63" s="98"/>
      <c r="AO63" s="98"/>
      <c r="AP63" s="98"/>
      <c r="AQ63" s="98"/>
      <c r="AR63" s="98"/>
      <c r="AS63" s="98"/>
      <c r="AT63" s="98"/>
      <c r="AU63" s="98"/>
      <c r="AV63" s="98"/>
      <c r="AW63" s="98"/>
      <c r="AX63" s="98"/>
      <c r="AY63" s="98"/>
      <c r="AZ63" s="98"/>
      <c r="BB63" s="98" t="s">
        <v>350</v>
      </c>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row>
    <row r="64" spans="10:82" s="20" customFormat="1" ht="9">
      <c r="J64" s="109" t="s">
        <v>281</v>
      </c>
      <c r="K64" s="109"/>
      <c r="L64" s="109"/>
      <c r="M64" s="109"/>
      <c r="N64" s="109"/>
      <c r="O64" s="109"/>
      <c r="P64" s="109"/>
      <c r="Q64" s="109"/>
      <c r="R64" s="109"/>
      <c r="S64" s="109"/>
      <c r="T64" s="109"/>
      <c r="U64" s="109"/>
      <c r="V64" s="109"/>
      <c r="W64" s="109"/>
      <c r="X64" s="109"/>
      <c r="Y64" s="109"/>
      <c r="Z64" s="109"/>
      <c r="AA64" s="109"/>
      <c r="AB64" s="109"/>
      <c r="AC64" s="109"/>
      <c r="AD64" s="109"/>
      <c r="AF64" s="109" t="s">
        <v>283</v>
      </c>
      <c r="AG64" s="109"/>
      <c r="AH64" s="109"/>
      <c r="AI64" s="109"/>
      <c r="AJ64" s="109"/>
      <c r="AK64" s="109"/>
      <c r="AL64" s="109"/>
      <c r="AM64" s="109"/>
      <c r="AN64" s="109"/>
      <c r="AO64" s="109"/>
      <c r="AP64" s="109"/>
      <c r="AQ64" s="109"/>
      <c r="AR64" s="109"/>
      <c r="AS64" s="109"/>
      <c r="AT64" s="109"/>
      <c r="AU64" s="109"/>
      <c r="AV64" s="109"/>
      <c r="AW64" s="109"/>
      <c r="AX64" s="109"/>
      <c r="AY64" s="109"/>
      <c r="AZ64" s="109"/>
      <c r="BB64" s="109" t="s">
        <v>284</v>
      </c>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row>
    <row r="65" ht="4.5" customHeight="1"/>
    <row r="66" spans="2:24" ht="12.75">
      <c r="B66" s="6" t="s">
        <v>9</v>
      </c>
      <c r="C66" s="100" t="s">
        <v>378</v>
      </c>
      <c r="D66" s="100"/>
      <c r="E66" s="100"/>
      <c r="F66" s="1" t="s">
        <v>10</v>
      </c>
      <c r="H66" s="100" t="s">
        <v>379</v>
      </c>
      <c r="I66" s="100"/>
      <c r="J66" s="100"/>
      <c r="K66" s="100"/>
      <c r="L66" s="100"/>
      <c r="M66" s="100"/>
      <c r="N66" s="100"/>
      <c r="O66" s="100"/>
      <c r="P66" s="100"/>
      <c r="Q66" s="100"/>
      <c r="R66" s="100"/>
      <c r="S66" s="101">
        <v>20</v>
      </c>
      <c r="T66" s="101"/>
      <c r="U66" s="102" t="s">
        <v>315</v>
      </c>
      <c r="V66" s="102"/>
      <c r="W66" s="102"/>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25"/>
    </row>
    <row r="70" spans="1:60" s="28" customFormat="1" ht="9">
      <c r="A70" s="26"/>
      <c r="B70" s="109" t="s">
        <v>286</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27"/>
    </row>
    <row r="71" spans="1:60" ht="12.75">
      <c r="A71" s="24"/>
      <c r="B71" s="98"/>
      <c r="C71" s="98"/>
      <c r="D71" s="98"/>
      <c r="E71" s="98"/>
      <c r="F71" s="98"/>
      <c r="G71" s="98"/>
      <c r="H71" s="98"/>
      <c r="I71" s="98"/>
      <c r="J71" s="98"/>
      <c r="K71" s="98"/>
      <c r="L71" s="98"/>
      <c r="M71" s="98"/>
      <c r="N71" s="98"/>
      <c r="O71" s="98"/>
      <c r="P71" s="29"/>
      <c r="Q71" s="29"/>
      <c r="R71" s="29"/>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25"/>
    </row>
    <row r="72" spans="1:60" s="20" customFormat="1" ht="9">
      <c r="A72" s="30"/>
      <c r="B72" s="109" t="s">
        <v>7</v>
      </c>
      <c r="C72" s="109"/>
      <c r="D72" s="109"/>
      <c r="E72" s="109"/>
      <c r="F72" s="109"/>
      <c r="G72" s="109"/>
      <c r="H72" s="109"/>
      <c r="I72" s="109"/>
      <c r="J72" s="109"/>
      <c r="K72" s="109"/>
      <c r="L72" s="109"/>
      <c r="M72" s="109"/>
      <c r="N72" s="109"/>
      <c r="O72" s="109"/>
      <c r="P72" s="31"/>
      <c r="Q72" s="31"/>
      <c r="R72" s="31"/>
      <c r="S72" s="109" t="s">
        <v>8</v>
      </c>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32"/>
    </row>
    <row r="73" spans="1:60" ht="12.75">
      <c r="A73" s="24"/>
      <c r="B73" s="7" t="s">
        <v>9</v>
      </c>
      <c r="C73" s="100"/>
      <c r="D73" s="100"/>
      <c r="E73" s="100"/>
      <c r="F73" s="29" t="s">
        <v>10</v>
      </c>
      <c r="G73" s="29"/>
      <c r="H73" s="100"/>
      <c r="I73" s="100"/>
      <c r="J73" s="100"/>
      <c r="K73" s="100"/>
      <c r="L73" s="100"/>
      <c r="M73" s="100"/>
      <c r="N73" s="100"/>
      <c r="O73" s="100"/>
      <c r="P73" s="100"/>
      <c r="Q73" s="100"/>
      <c r="R73" s="100"/>
      <c r="S73" s="101">
        <v>20</v>
      </c>
      <c r="T73" s="101"/>
      <c r="U73" s="102"/>
      <c r="V73" s="102"/>
      <c r="W73" s="102"/>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SheetLayoutView="100" zoomScalePageLayoutView="0" workbookViewId="0" topLeftCell="A1">
      <selection activeCell="AK19" sqref="AK19"/>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73" t="s">
        <v>351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row>
    <row r="3" spans="1:99" s="35" customFormat="1" ht="24.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row>
    <row r="4" spans="1:99" s="35" customFormat="1" ht="76.5" customHeight="1">
      <c r="A4" s="224" t="s">
        <v>352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row>
    <row r="5" spans="1:99" s="35" customFormat="1" ht="12.75" customHeight="1">
      <c r="A5" s="73" t="s">
        <v>353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row>
    <row r="6" spans="1:99" s="35" customFormat="1" ht="12.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row>
    <row r="7" spans="1:99" s="35" customFormat="1" ht="12.7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row>
    <row r="8" spans="1:99" s="35" customFormat="1" ht="12.7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row>
    <row r="9" spans="1:99" s="35" customFormat="1" ht="12.7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1:99" s="35" customFormat="1" ht="16.5" customHeight="1">
      <c r="A10" s="73" t="s">
        <v>287</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row>
    <row r="11" spans="1:99" s="35" customFormat="1" ht="21.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73" t="s">
        <v>291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row>
    <row r="16" spans="1:99" s="17" customFormat="1" ht="13.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2022-11-14T06:27:36Z</cp:lastPrinted>
  <dcterms:created xsi:type="dcterms:W3CDTF">2020-11-17T10:44:50Z</dcterms:created>
  <dcterms:modified xsi:type="dcterms:W3CDTF">2022-11-14T06:28:19Z</dcterms:modified>
  <cp:category/>
  <cp:version/>
  <cp:contentType/>
  <cp:contentStatus/>
</cp:coreProperties>
</file>