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500" activeTab="1"/>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iterate="1" iterateCount="1000" iterateDelta="1E-06"/>
</workbook>
</file>

<file path=xl/sharedStrings.xml><?xml version="1.0" encoding="utf-8"?>
<sst xmlns="http://schemas.openxmlformats.org/spreadsheetml/2006/main" count="810" uniqueCount="372">
  <si>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</si>
  <si>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</si>
  <si>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</si>
  <si>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</si>
  <si>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</si>
  <si>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</si>
  <si>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</si>
  <si>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</si>
  <si>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</si>
  <si>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</si>
  <si>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</si>
  <si>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</si>
  <si>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</si>
  <si>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</si>
  <si>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</si>
  <si>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</si>
  <si>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</si>
  <si>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</si>
  <si>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</si>
  <si>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</si>
  <si>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</si>
  <si>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</si>
  <si>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</si>
  <si>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</si>
  <si>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</si>
  <si>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</si>
  <si>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</si>
  <si>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</si>
  <si>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</si>
  <si>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</si>
  <si>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</si>
  <si>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</si>
  <si>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</si>
  <si>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</si>
  <si>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</si>
  <si>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</si>
  <si>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</si>
  <si>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</si>
  <si>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</si>
  <si>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</si>
  <si>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</si>
  <si>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</si>
  <si>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</si>
  <si>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</si>
  <si>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</si>
  <si>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</si>
  <si>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</si>
  <si>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</si>
  <si>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</si>
  <si>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</si>
  <si>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</si>
  <si>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</si>
  <si>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</si>
  <si>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</si>
  <si>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</si>
  <si>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</si>
  <si>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</si>
  <si>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</si>
  <si>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</si>
  <si>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</si>
  <si>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</si>
  <si>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</si>
  <si>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</si>
  <si>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</si>
  <si>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</si>
  <si>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</si>
  <si>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</si>
  <si>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</si>
  <si>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</si>
  <si>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</si>
  <si>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</si>
  <si>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</si>
  <si>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</si>
  <si>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</si>
  <si>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</si>
  <si>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</si>
  <si>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</si>
  <si>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</si>
  <si>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</si>
  <si>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</si>
  <si>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</si>
  <si>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</si>
  <si>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</si>
  <si>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</si>
  <si>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</si>
  <si>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</si>
  <si>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</si>
  <si>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</si>
  <si>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</si>
  <si>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</si>
  <si>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</si>
  <si>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</si>
  <si>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</si>
  <si>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</si>
  <si>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</si>
  <si>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</si>
  <si>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</si>
  <si>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</si>
  <si>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</si>
  <si>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</si>
  <si>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</si>
  <si>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</si>
  <si>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</si>
  <si>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</si>
  <si>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</si>
  <si>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</si>
  <si>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</si>
  <si>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</si>
  <si>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</si>
  <si>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</si>
  <si>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</si>
  <si>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</si>
  <si>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</si>
  <si>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</si>
  <si>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</si>
  <si>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</si>
  <si>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</si>
  <si>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</si>
  <si>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</si>
  <si>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</si>
  <si>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</si>
  <si>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</si>
  <si>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</si>
  <si>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</si>
  <si>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</si>
  <si>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</si>
  <si>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</si>
  <si>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</si>
  <si>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</si>
  <si>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</si>
  <si>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</si>
  <si>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</si>
  <si>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</si>
  <si>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</si>
  <si>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</si>
  <si>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</si>
  <si>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</si>
  <si>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</si>
  <si>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</si>
  <si>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</si>
  <si>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</si>
  <si>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</si>
  <si>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</si>
  <si>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</si>
  <si>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</si>
  <si>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</si>
  <si>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</si>
  <si>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</si>
  <si>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</si>
  <si>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</si>
  <si>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</si>
  <si>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</si>
  <si>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</si>
  <si>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</si>
  <si>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</si>
  <si>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</si>
  <si>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</si>
  <si>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</si>
  <si>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</si>
  <si>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</si>
  <si>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</si>
  <si>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</si>
  <si>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</si>
  <si>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</si>
  <si>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</si>
  <si>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</si>
  <si>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</si>
  <si>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</si>
  <si>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</si>
  <si>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</si>
  <si>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</si>
  <si>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</si>
  <si>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</si>
  <si>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</si>
  <si>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</si>
  <si>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</si>
  <si>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</si>
  <si>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</si>
  <si>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</si>
  <si>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</si>
  <si>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</si>
  <si>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</si>
  <si>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</si>
  <si>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</si>
  <si>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</si>
  <si>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</si>
  <si>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</si>
  <si>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</si>
  <si>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</si>
  <si>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</si>
  <si>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</si>
  <si>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</si>
  <si>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</si>
  <si>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</si>
  <si>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</si>
  <si>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</si>
  <si>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</si>
  <si>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</si>
  <si>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</si>
  <si>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</si>
  <si>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</si>
  <si>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</si>
  <si>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</si>
  <si>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</si>
  <si>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</si>
  <si>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</si>
  <si>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</si>
  <si>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</si>
  <si>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</si>
  <si>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</si>
  <si>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</si>
  <si>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</si>
  <si>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</si>
  <si>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</si>
  <si>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</si>
  <si>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</si>
  <si>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</si>
  <si>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</si>
  <si>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</si>
  <si>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</si>
  <si>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</si>
  <si>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</si>
  <si>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</si>
  <si>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</si>
  <si>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</si>
  <si>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</si>
  <si>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</si>
  <si>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</si>
  <si>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</si>
  <si>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</si>
  <si>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</si>
  <si>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</si>
  <si>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</si>
  <si>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</si>
  <si>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</si>
  <si>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</si>
  <si>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</si>
  <si>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</si>
  <si>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</si>
  <si>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</si>
  <si>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</si>
  <si>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</si>
  <si>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</si>
  <si>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</si>
  <si>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</si>
  <si>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</si>
  <si>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</si>
  <si>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</si>
  <si>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</si>
  <si>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</si>
  <si>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</si>
  <si>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</si>
  <si>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</si>
  <si>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</si>
  <si>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</si>
  <si>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</si>
  <si>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</si>
  <si>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</si>
  <si>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</si>
  <si>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</si>
  <si>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</si>
  <si>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</si>
  <si>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</si>
  <si>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</si>
  <si>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</si>
  <si>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</si>
  <si>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</si>
  <si>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</si>
  <si>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</si>
  <si>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</si>
  <si>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</si>
  <si>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</si>
  <si>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</si>
  <si>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</si>
  <si>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</si>
  <si>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</si>
  <si>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</si>
  <si>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</si>
  <si>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</si>
  <si>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</si>
  <si>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</si>
  <si>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</si>
  <si>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</si>
  <si>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</si>
  <si>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</si>
  <si>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</si>
  <si>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</si>
  <si>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</si>
  <si>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</si>
  <si>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</si>
  <si>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</si>
  <si>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</si>
  <si>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</si>
  <si>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</si>
  <si>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t>
  </si>
  <si>
    <t>МАОУ "Малышенская СОШ"</t>
  </si>
  <si>
    <t>Кнакнина С.В.</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</si>
  <si>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</si>
  <si>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</si>
  <si>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</si>
  <si>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</si>
  <si>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</si>
  <si>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</si>
  <si>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</si>
  <si>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</si>
  <si>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</si>
  <si>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</si>
  <si>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</si>
  <si>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</si>
  <si>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</si>
  <si>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</si>
  <si>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</si>
  <si>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</si>
  <si>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</si>
  <si>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</si>
  <si>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</si>
  <si>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</si>
  <si>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</si>
  <si>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</si>
  <si>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</si>
  <si>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</si>
  <si>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</si>
  <si>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</si>
  <si>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</si>
  <si>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</si>
  <si>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</si>
  <si>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</si>
  <si>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</si>
  <si>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</si>
  <si>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</si>
  <si>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</si>
  <si>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</si>
  <si>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</si>
  <si>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</si>
  <si>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</si>
  <si>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</si>
  <si>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</si>
  <si>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</si>
  <si>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</si>
  <si>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</si>
  <si>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</si>
  <si>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</si>
  <si>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</si>
  <si>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</si>
  <si>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</si>
  <si>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</si>
  <si>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</si>
  <si>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</si>
  <si>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</si>
  <si>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</si>
  <si>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</si>
  <si>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</si>
  <si>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</si>
  <si>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С.В. Кнакнина</t>
  </si>
  <si>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</si>
  <si>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</si>
  <si>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</si>
  <si>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</si>
  <si>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</si>
  <si>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</si>
  <si>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</si>
  <si>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</si>
  <si>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</si>
  <si>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00007020503030150</t>
  </si>
  <si>
    <t>00007030200127130</t>
  </si>
  <si>
    <t>00007020507500150</t>
  </si>
  <si>
    <t>апреля</t>
  </si>
  <si>
    <t>00007070201601130</t>
  </si>
  <si>
    <t>50501</t>
  </si>
  <si>
    <t>00007070501601150</t>
  </si>
  <si>
    <t>15</t>
  </si>
  <si>
    <t>00007020507502150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</si>
</sst>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hair">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thin"/>
      <right style="thin">
        <color indexed="8"/>
      </right>
      <top style="thin"/>
      <bottom style="thin"/>
    </border>
    <border>
      <left style="hair">
        <color indexed="8"/>
      </left>
      <right style="thin">
        <color indexed="8"/>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hair">
        <color indexed="8"/>
      </left>
      <right style="thin"/>
      <top style="thin"/>
      <bottom style="thin"/>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style="hair">
        <color indexed="8"/>
      </right>
      <top style="hair">
        <color indexed="8"/>
      </top>
      <bottom>
        <color indexed="63"/>
      </bottom>
    </border>
    <border>
      <left>
        <color indexed="63"/>
      </left>
      <right style="thin">
        <color indexed="8"/>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187">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49" fontId="1" fillId="0" borderId="17" xfId="0" applyNumberFormat="1" applyFont="1" applyBorder="1" applyAlignment="1">
      <alignment horizontal="center" vertical="center"/>
    </xf>
    <xf numFmtId="2" fontId="52" fillId="0" borderId="17" xfId="0" applyNumberFormat="1" applyFont="1" applyBorder="1" applyAlignment="1">
      <alignment horizontal="center"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1" fillId="0" borderId="17" xfId="0" applyFont="1" applyBorder="1" applyAlignment="1">
      <alignment horizontal="left" vertical="center" wrapText="1"/>
    </xf>
    <xf numFmtId="49" fontId="1" fillId="0" borderId="17" xfId="0" applyNumberFormat="1" applyFont="1" applyBorder="1" applyAlignment="1">
      <alignment horizontal="center" vertical="center"/>
    </xf>
    <xf numFmtId="2" fontId="52" fillId="0" borderId="17" xfId="0" applyNumberFormat="1" applyFont="1" applyBorder="1" applyAlignment="1">
      <alignment horizontal="center" vertical="center"/>
    </xf>
    <xf numFmtId="2" fontId="53"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2" fontId="1" fillId="0" borderId="17" xfId="0" applyNumberFormat="1" applyFont="1" applyBorder="1" applyAlignment="1">
      <alignment horizontal="center" vertical="center"/>
    </xf>
    <xf numFmtId="49" fontId="7"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2" fontId="53"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center" vertical="top"/>
    </xf>
    <xf numFmtId="0" fontId="4" fillId="0" borderId="21" xfId="0" applyFont="1" applyBorder="1" applyAlignment="1">
      <alignment horizontal="center" vertical="top"/>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2" xfId="0" applyFont="1" applyBorder="1" applyAlignment="1">
      <alignment horizontal="center" vertic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0" fontId="7" fillId="0" borderId="0" xfId="0" applyFont="1" applyBorder="1" applyAlignment="1">
      <alignment horizontal="center"/>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0" fontId="8" fillId="0" borderId="17" xfId="0" applyFont="1" applyBorder="1" applyAlignment="1">
      <alignment horizontal="center" wrapText="1"/>
    </xf>
    <xf numFmtId="0" fontId="8" fillId="0" borderId="17" xfId="0" applyFont="1" applyBorder="1" applyAlignment="1">
      <alignment horizontal="center"/>
    </xf>
    <xf numFmtId="0" fontId="7" fillId="0" borderId="17" xfId="0" applyNumberFormat="1" applyFont="1" applyBorder="1" applyAlignment="1">
      <alignment horizontal="center" vertical="center"/>
    </xf>
    <xf numFmtId="0" fontId="1" fillId="0" borderId="17" xfId="0" applyFont="1" applyBorder="1" applyAlignment="1">
      <alignment horizontal="center" vertical="center"/>
    </xf>
    <xf numFmtId="2" fontId="1"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49" fontId="7"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2" fontId="52" fillId="0" borderId="20" xfId="0" applyNumberFormat="1" applyFont="1" applyBorder="1" applyAlignment="1">
      <alignment horizontal="center" vertical="center"/>
    </xf>
    <xf numFmtId="0" fontId="5" fillId="0" borderId="0" xfId="0" applyFont="1" applyBorder="1" applyAlignment="1">
      <alignment horizont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28" xfId="0" applyFont="1" applyBorder="1" applyAlignment="1">
      <alignment horizontal="center" vertical="center"/>
    </xf>
    <xf numFmtId="49" fontId="8" fillId="0" borderId="28" xfId="0" applyNumberFormat="1" applyFont="1" applyBorder="1" applyAlignment="1">
      <alignment horizontal="center" vertical="center"/>
    </xf>
    <xf numFmtId="49" fontId="7" fillId="0" borderId="36" xfId="0" applyNumberFormat="1" applyFont="1" applyBorder="1" applyAlignment="1">
      <alignment horizontal="center" vertical="center"/>
    </xf>
    <xf numFmtId="0" fontId="7" fillId="0" borderId="28" xfId="0" applyFont="1" applyBorder="1" applyAlignment="1">
      <alignment horizontal="left" vertical="center"/>
    </xf>
    <xf numFmtId="49" fontId="7" fillId="0" borderId="28"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2" fontId="1" fillId="0" borderId="28"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36" xfId="0" applyNumberFormat="1" applyFont="1" applyBorder="1" applyAlignment="1">
      <alignment horizontal="center" vertical="center"/>
    </xf>
    <xf numFmtId="0" fontId="1" fillId="0" borderId="28" xfId="0" applyFont="1" applyBorder="1" applyAlignment="1">
      <alignment horizontal="left"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 fillId="0" borderId="28" xfId="0" applyFont="1" applyBorder="1" applyAlignment="1">
      <alignment horizontal="left" vertical="center" wrapText="1"/>
    </xf>
    <xf numFmtId="49" fontId="1" fillId="0" borderId="41"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1" fillId="0" borderId="44"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35"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33" borderId="44" xfId="0" applyFont="1" applyFill="1" applyBorder="1" applyAlignment="1">
      <alignment horizontal="left" vertical="center" wrapText="1"/>
    </xf>
    <xf numFmtId="0" fontId="1" fillId="33" borderId="39" xfId="0" applyFont="1" applyFill="1" applyBorder="1" applyAlignment="1">
      <alignment horizontal="left" vertical="center" wrapText="1"/>
    </xf>
    <xf numFmtId="0" fontId="1" fillId="33" borderId="40" xfId="0" applyFont="1" applyFill="1" applyBorder="1" applyAlignment="1">
      <alignment horizontal="left" vertical="center" wrapText="1"/>
    </xf>
    <xf numFmtId="49" fontId="1" fillId="33" borderId="38" xfId="0" applyNumberFormat="1" applyFont="1" applyFill="1" applyBorder="1" applyAlignment="1">
      <alignment horizontal="center" vertical="center"/>
    </xf>
    <xf numFmtId="49" fontId="1" fillId="33" borderId="39" xfId="0" applyNumberFormat="1" applyFont="1" applyFill="1" applyBorder="1" applyAlignment="1">
      <alignment horizontal="center" vertical="center"/>
    </xf>
    <xf numFmtId="49" fontId="1" fillId="33" borderId="40" xfId="0" applyNumberFormat="1" applyFont="1" applyFill="1" applyBorder="1" applyAlignment="1">
      <alignment horizontal="center" vertical="center"/>
    </xf>
    <xf numFmtId="0" fontId="1" fillId="0" borderId="38"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33" borderId="47" xfId="0" applyFont="1" applyFill="1" applyBorder="1" applyAlignment="1">
      <alignment horizontal="left" vertical="center" wrapText="1"/>
    </xf>
    <xf numFmtId="0" fontId="1" fillId="33" borderId="30" xfId="0" applyFont="1" applyFill="1" applyBorder="1" applyAlignment="1">
      <alignment horizontal="left" vertical="center" wrapText="1"/>
    </xf>
    <xf numFmtId="0" fontId="1" fillId="33" borderId="31" xfId="0" applyFont="1" applyFill="1" applyBorder="1" applyAlignment="1">
      <alignment horizontal="left" vertical="center" wrapText="1"/>
    </xf>
    <xf numFmtId="49" fontId="1" fillId="33" borderId="29" xfId="0" applyNumberFormat="1" applyFont="1" applyFill="1" applyBorder="1" applyAlignment="1">
      <alignment horizontal="center" vertical="center"/>
    </xf>
    <xf numFmtId="49" fontId="1" fillId="33" borderId="30" xfId="0" applyNumberFormat="1" applyFont="1" applyFill="1" applyBorder="1" applyAlignment="1">
      <alignment horizontal="center" vertical="center"/>
    </xf>
    <xf numFmtId="49" fontId="1" fillId="33" borderId="31" xfId="0" applyNumberFormat="1" applyFont="1" applyFill="1" applyBorder="1" applyAlignment="1">
      <alignment horizontal="center" vertic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1" fillId="0" borderId="53" xfId="0" applyFont="1" applyBorder="1" applyAlignment="1">
      <alignment horizontal="left" vertical="center"/>
    </xf>
    <xf numFmtId="49" fontId="1" fillId="0" borderId="53" xfId="0" applyNumberFormat="1" applyFont="1" applyBorder="1" applyAlignment="1">
      <alignment horizontal="center" vertical="center"/>
    </xf>
    <xf numFmtId="49" fontId="1" fillId="0" borderId="54" xfId="0" applyNumberFormat="1" applyFont="1" applyBorder="1" applyAlignment="1">
      <alignment horizontal="center" vertical="center"/>
    </xf>
    <xf numFmtId="49" fontId="1" fillId="0" borderId="55"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0" fontId="1" fillId="0" borderId="58" xfId="0" applyFont="1" applyBorder="1" applyAlignment="1">
      <alignment horizontal="left" vertical="center"/>
    </xf>
    <xf numFmtId="49" fontId="1" fillId="0" borderId="58" xfId="0" applyNumberFormat="1" applyFont="1" applyBorder="1" applyAlignment="1">
      <alignment horizontal="center" vertical="center"/>
    </xf>
    <xf numFmtId="49" fontId="1" fillId="0" borderId="59" xfId="0" applyNumberFormat="1" applyFont="1" applyBorder="1" applyAlignment="1">
      <alignment horizontal="center"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0" fontId="1" fillId="0" borderId="58" xfId="0" applyNumberFormat="1" applyFont="1" applyBorder="1" applyAlignment="1">
      <alignment horizontal="center" vertical="center"/>
    </xf>
    <xf numFmtId="0" fontId="1" fillId="0" borderId="62" xfId="0" applyFont="1" applyBorder="1" applyAlignment="1">
      <alignment horizontal="left" vertical="center" wrapText="1"/>
    </xf>
    <xf numFmtId="49" fontId="1" fillId="0" borderId="63" xfId="0" applyNumberFormat="1" applyFont="1" applyBorder="1" applyAlignment="1">
      <alignment horizontal="center" vertical="center"/>
    </xf>
    <xf numFmtId="0" fontId="1" fillId="0" borderId="53" xfId="0" applyFont="1" applyBorder="1" applyAlignment="1">
      <alignment horizontal="left" vertical="center" wrapText="1"/>
    </xf>
    <xf numFmtId="0" fontId="1" fillId="0" borderId="56" xfId="0" applyFont="1" applyBorder="1" applyAlignment="1">
      <alignment horizontal="left" vertical="center" wrapText="1"/>
    </xf>
    <xf numFmtId="0" fontId="1" fillId="0" borderId="56" xfId="0" applyFont="1" applyBorder="1" applyAlignment="1">
      <alignment horizontal="left" vertical="center"/>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27"/>
  <sheetViews>
    <sheetView zoomScaleSheetLayoutView="100" zoomScalePageLayoutView="0" workbookViewId="0" topLeftCell="A190">
      <selection activeCell="BY65" sqref="BY65:CG65"/>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60" t="s">
        <v>0</v>
      </c>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row>
    <row r="2" spans="68:103" s="3" customFormat="1" ht="15">
      <c r="BP2" s="60" t="s">
        <v>1</v>
      </c>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row>
    <row r="3" spans="63:103" s="2" customFormat="1" ht="15">
      <c r="BK3" s="60" t="s">
        <v>2</v>
      </c>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row>
    <row r="4" spans="68:103" s="2" customFormat="1" ht="15">
      <c r="BP4" s="60" t="s">
        <v>3</v>
      </c>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row>
    <row r="5" s="2" customFormat="1" ht="11.25">
      <c r="CY5" s="3"/>
    </row>
    <row r="6" spans="73:103" ht="12.75">
      <c r="BU6" s="61" t="s">
        <v>4</v>
      </c>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row>
    <row r="7" spans="73:103" ht="15" customHeight="1">
      <c r="BU7" s="62" t="s">
        <v>294</v>
      </c>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row>
    <row r="8" spans="73:103" s="5" customFormat="1" ht="9.75">
      <c r="BU8" s="63" t="s">
        <v>5</v>
      </c>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row>
    <row r="9" spans="73:103" ht="15" customHeight="1">
      <c r="BU9" s="62" t="s">
        <v>295</v>
      </c>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row>
    <row r="10" spans="73:103" s="5" customFormat="1" ht="9.75">
      <c r="BU10" s="63" t="s">
        <v>6</v>
      </c>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row>
    <row r="11" spans="73:103" ht="15" customHeight="1">
      <c r="BU11" s="62"/>
      <c r="BV11" s="62"/>
      <c r="BW11" s="62"/>
      <c r="BX11" s="62"/>
      <c r="BY11" s="62"/>
      <c r="BZ11" s="62"/>
      <c r="CA11" s="62"/>
      <c r="CB11" s="62"/>
      <c r="CC11" s="62"/>
      <c r="CD11" s="62"/>
      <c r="CE11" s="62"/>
      <c r="CF11" s="4"/>
      <c r="CG11" s="62" t="s">
        <v>296</v>
      </c>
      <c r="CH11" s="62"/>
      <c r="CI11" s="62"/>
      <c r="CJ11" s="62"/>
      <c r="CK11" s="62"/>
      <c r="CL11" s="62"/>
      <c r="CM11" s="62"/>
      <c r="CN11" s="62"/>
      <c r="CO11" s="62"/>
      <c r="CP11" s="62"/>
      <c r="CQ11" s="62"/>
      <c r="CR11" s="62"/>
      <c r="CS11" s="62"/>
      <c r="CT11" s="62"/>
      <c r="CU11" s="62"/>
      <c r="CV11" s="62"/>
      <c r="CW11" s="62"/>
      <c r="CX11" s="62"/>
      <c r="CY11" s="62"/>
    </row>
    <row r="12" spans="73:103" s="5" customFormat="1" ht="9.75">
      <c r="BU12" s="64" t="s">
        <v>7</v>
      </c>
      <c r="BV12" s="64"/>
      <c r="BW12" s="64"/>
      <c r="BX12" s="64"/>
      <c r="BY12" s="64"/>
      <c r="BZ12" s="64"/>
      <c r="CA12" s="64"/>
      <c r="CB12" s="64"/>
      <c r="CC12" s="64"/>
      <c r="CD12" s="64"/>
      <c r="CE12" s="64"/>
      <c r="CG12" s="64" t="s">
        <v>8</v>
      </c>
      <c r="CH12" s="64"/>
      <c r="CI12" s="64"/>
      <c r="CJ12" s="64"/>
      <c r="CK12" s="64"/>
      <c r="CL12" s="64"/>
      <c r="CM12" s="64"/>
      <c r="CN12" s="64"/>
      <c r="CO12" s="64"/>
      <c r="CP12" s="64"/>
      <c r="CQ12" s="64"/>
      <c r="CR12" s="64"/>
      <c r="CS12" s="64"/>
      <c r="CT12" s="64"/>
      <c r="CU12" s="64"/>
      <c r="CV12" s="64"/>
      <c r="CW12" s="64"/>
      <c r="CX12" s="64"/>
      <c r="CY12" s="64"/>
    </row>
    <row r="13" spans="73:95" ht="15" customHeight="1">
      <c r="BU13" s="6" t="s">
        <v>9</v>
      </c>
      <c r="BV13" s="65" t="s">
        <v>370</v>
      </c>
      <c r="BW13" s="65"/>
      <c r="BX13" s="65"/>
      <c r="BY13" s="1" t="s">
        <v>10</v>
      </c>
      <c r="CA13" s="65" t="s">
        <v>366</v>
      </c>
      <c r="CB13" s="65"/>
      <c r="CC13" s="65"/>
      <c r="CD13" s="65"/>
      <c r="CE13" s="65"/>
      <c r="CF13" s="65"/>
      <c r="CG13" s="65"/>
      <c r="CH13" s="65"/>
      <c r="CI13" s="65"/>
      <c r="CJ13" s="65"/>
      <c r="CK13" s="65"/>
      <c r="CL13" s="66">
        <v>20</v>
      </c>
      <c r="CM13" s="66"/>
      <c r="CN13" s="67" t="s">
        <v>319</v>
      </c>
      <c r="CO13" s="67"/>
      <c r="CP13" s="67"/>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68"/>
      <c r="BT15" s="68"/>
      <c r="BU15" s="6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69" t="s">
        <v>319</v>
      </c>
      <c r="AK16" s="69"/>
      <c r="AL16" s="69"/>
      <c r="BD16" s="12" t="s">
        <v>14</v>
      </c>
      <c r="BE16" s="69" t="s">
        <v>331</v>
      </c>
      <c r="BF16" s="69"/>
      <c r="BG16" s="69"/>
      <c r="BH16" s="9" t="s">
        <v>15</v>
      </c>
      <c r="BK16" s="13"/>
      <c r="BL16" s="70">
        <v>24</v>
      </c>
      <c r="BM16" s="70"/>
      <c r="BN16" s="70"/>
      <c r="BO16" s="9" t="s">
        <v>16</v>
      </c>
      <c r="BP16" s="14"/>
      <c r="BQ16" s="14"/>
      <c r="BX16" s="11"/>
      <c r="BY16" s="11"/>
      <c r="BZ16" s="11"/>
      <c r="CA16" s="11"/>
      <c r="CB16" s="11"/>
      <c r="CC16" s="11"/>
      <c r="CD16" s="11"/>
      <c r="CE16" s="11"/>
      <c r="CF16" s="11"/>
      <c r="CG16" s="11"/>
      <c r="CH16" s="11"/>
      <c r="CI16" s="11"/>
      <c r="CJ16" s="11"/>
      <c r="CK16" s="11"/>
      <c r="CL16" s="71" t="s">
        <v>17</v>
      </c>
      <c r="CM16" s="71"/>
      <c r="CN16" s="71"/>
      <c r="CO16" s="71"/>
      <c r="CP16" s="71"/>
      <c r="CQ16" s="71"/>
      <c r="CR16" s="71"/>
      <c r="CS16" s="71"/>
      <c r="CT16" s="71"/>
      <c r="CU16" s="71"/>
      <c r="CV16" s="71"/>
      <c r="CW16" s="71"/>
      <c r="CX16" s="71"/>
      <c r="CY16" s="71"/>
    </row>
    <row r="17" spans="90:103" ht="9.75" customHeight="1">
      <c r="CL17" s="71"/>
      <c r="CM17" s="71"/>
      <c r="CN17" s="71"/>
      <c r="CO17" s="71"/>
      <c r="CP17" s="71"/>
      <c r="CQ17" s="71"/>
      <c r="CR17" s="71"/>
      <c r="CS17" s="71"/>
      <c r="CT17" s="71"/>
      <c r="CU17" s="71"/>
      <c r="CV17" s="71"/>
      <c r="CW17" s="71"/>
      <c r="CX17" s="71"/>
      <c r="CY17" s="71"/>
    </row>
    <row r="18" spans="39:103" ht="15" customHeight="1">
      <c r="AM18" s="6" t="s">
        <v>18</v>
      </c>
      <c r="AN18" s="65" t="s">
        <v>370</v>
      </c>
      <c r="AO18" s="65"/>
      <c r="AP18" s="65"/>
      <c r="AQ18" s="1" t="s">
        <v>10</v>
      </c>
      <c r="AS18" s="65" t="s">
        <v>366</v>
      </c>
      <c r="AT18" s="65"/>
      <c r="AU18" s="65"/>
      <c r="AV18" s="65"/>
      <c r="AW18" s="65"/>
      <c r="AX18" s="65"/>
      <c r="AY18" s="65"/>
      <c r="AZ18" s="65"/>
      <c r="BA18" s="65"/>
      <c r="BB18" s="65"/>
      <c r="BC18" s="65"/>
      <c r="BD18" s="66">
        <v>20</v>
      </c>
      <c r="BE18" s="66"/>
      <c r="BF18" s="67" t="s">
        <v>319</v>
      </c>
      <c r="BG18" s="67"/>
      <c r="BH18" s="67"/>
      <c r="BI18" s="1" t="s">
        <v>19</v>
      </c>
      <c r="CJ18" s="6" t="s">
        <v>20</v>
      </c>
      <c r="CL18" s="72"/>
      <c r="CM18" s="72"/>
      <c r="CN18" s="72"/>
      <c r="CO18" s="72"/>
      <c r="CP18" s="72"/>
      <c r="CQ18" s="72"/>
      <c r="CR18" s="72"/>
      <c r="CS18" s="72"/>
      <c r="CT18" s="72"/>
      <c r="CU18" s="72"/>
      <c r="CV18" s="72"/>
      <c r="CW18" s="72"/>
      <c r="CX18" s="72"/>
      <c r="CY18" s="72"/>
    </row>
    <row r="19" spans="1:103" ht="15" customHeight="1">
      <c r="A19" s="1" t="s">
        <v>21</v>
      </c>
      <c r="CJ19" s="6" t="s">
        <v>22</v>
      </c>
      <c r="CL19" s="73"/>
      <c r="CM19" s="73"/>
      <c r="CN19" s="73"/>
      <c r="CO19" s="73"/>
      <c r="CP19" s="73"/>
      <c r="CQ19" s="73"/>
      <c r="CR19" s="73"/>
      <c r="CS19" s="73"/>
      <c r="CT19" s="73"/>
      <c r="CU19" s="73"/>
      <c r="CV19" s="73"/>
      <c r="CW19" s="73"/>
      <c r="CX19" s="73"/>
      <c r="CY19" s="73"/>
    </row>
    <row r="20" spans="1:103" ht="15" customHeight="1">
      <c r="A20" s="1" t="s">
        <v>23</v>
      </c>
      <c r="U20" s="62" t="s">
        <v>299</v>
      </c>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CJ20" s="6" t="s">
        <v>24</v>
      </c>
      <c r="CL20" s="73"/>
      <c r="CM20" s="73"/>
      <c r="CN20" s="73"/>
      <c r="CO20" s="73"/>
      <c r="CP20" s="73"/>
      <c r="CQ20" s="73"/>
      <c r="CR20" s="73"/>
      <c r="CS20" s="73"/>
      <c r="CT20" s="73"/>
      <c r="CU20" s="73"/>
      <c r="CV20" s="73"/>
      <c r="CW20" s="73"/>
      <c r="CX20" s="73"/>
      <c r="CY20" s="73"/>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73"/>
      <c r="CM21" s="73"/>
      <c r="CN21" s="73"/>
      <c r="CO21" s="73"/>
      <c r="CP21" s="73"/>
      <c r="CQ21" s="73"/>
      <c r="CR21" s="73"/>
      <c r="CS21" s="73"/>
      <c r="CT21" s="73"/>
      <c r="CU21" s="73"/>
      <c r="CV21" s="73"/>
      <c r="CW21" s="73"/>
      <c r="CX21" s="73"/>
      <c r="CY21" s="73"/>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73" t="s">
        <v>297</v>
      </c>
      <c r="CM22" s="73"/>
      <c r="CN22" s="73"/>
      <c r="CO22" s="73"/>
      <c r="CP22" s="73"/>
      <c r="CQ22" s="73"/>
      <c r="CR22" s="73"/>
      <c r="CS22" s="73"/>
      <c r="CT22" s="73"/>
      <c r="CU22" s="73"/>
      <c r="CV22" s="73"/>
      <c r="CW22" s="73"/>
      <c r="CX22" s="73"/>
      <c r="CY22" s="73"/>
    </row>
    <row r="23" spans="1:103" ht="15" customHeight="1">
      <c r="A23" s="1" t="s">
        <v>26</v>
      </c>
      <c r="I23" s="62" t="s">
        <v>300</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CJ23" s="6" t="s">
        <v>27</v>
      </c>
      <c r="CL23" s="73" t="s">
        <v>298</v>
      </c>
      <c r="CM23" s="73"/>
      <c r="CN23" s="73"/>
      <c r="CO23" s="73"/>
      <c r="CP23" s="73"/>
      <c r="CQ23" s="73"/>
      <c r="CR23" s="73"/>
      <c r="CS23" s="73"/>
      <c r="CT23" s="73"/>
      <c r="CU23" s="73"/>
      <c r="CV23" s="73"/>
      <c r="CW23" s="73"/>
      <c r="CX23" s="73"/>
      <c r="CY23" s="73"/>
    </row>
    <row r="24" spans="1:103" ht="15" customHeight="1">
      <c r="A24" s="1" t="s">
        <v>28</v>
      </c>
      <c r="CJ24" s="6" t="s">
        <v>29</v>
      </c>
      <c r="CL24" s="74" t="s">
        <v>30</v>
      </c>
      <c r="CM24" s="74"/>
      <c r="CN24" s="74"/>
      <c r="CO24" s="74"/>
      <c r="CP24" s="74"/>
      <c r="CQ24" s="74"/>
      <c r="CR24" s="74"/>
      <c r="CS24" s="74"/>
      <c r="CT24" s="74"/>
      <c r="CU24" s="74"/>
      <c r="CV24" s="74"/>
      <c r="CW24" s="74"/>
      <c r="CX24" s="74"/>
      <c r="CY24" s="74"/>
    </row>
    <row r="26" spans="1:103" ht="12.75">
      <c r="A26" s="75" t="s">
        <v>31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row>
    <row r="28" spans="1:103" s="15" customFormat="1" ht="12" customHeight="1">
      <c r="A28" s="76" t="s">
        <v>32</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7" t="s">
        <v>33</v>
      </c>
      <c r="AW28" s="77"/>
      <c r="AX28" s="77"/>
      <c r="AY28" s="77"/>
      <c r="AZ28" s="77" t="s">
        <v>34</v>
      </c>
      <c r="BA28" s="77"/>
      <c r="BB28" s="77"/>
      <c r="BC28" s="77"/>
      <c r="BD28" s="77"/>
      <c r="BE28" s="77"/>
      <c r="BF28" s="78" t="s">
        <v>35</v>
      </c>
      <c r="BG28" s="78"/>
      <c r="BH28" s="78"/>
      <c r="BI28" s="78"/>
      <c r="BJ28" s="78"/>
      <c r="BK28" s="78"/>
      <c r="BL28" s="78"/>
      <c r="BM28" s="78"/>
      <c r="BN28" s="78"/>
      <c r="BO28" s="78"/>
      <c r="BP28" s="79" t="s">
        <v>36</v>
      </c>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row>
    <row r="29" spans="1:103" s="15" customFormat="1" ht="12"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7"/>
      <c r="AW29" s="77"/>
      <c r="AX29" s="77"/>
      <c r="AY29" s="77"/>
      <c r="AZ29" s="77"/>
      <c r="BA29" s="77"/>
      <c r="BB29" s="77"/>
      <c r="BC29" s="77"/>
      <c r="BD29" s="77"/>
      <c r="BE29" s="77"/>
      <c r="BF29" s="78"/>
      <c r="BG29" s="78"/>
      <c r="BH29" s="78"/>
      <c r="BI29" s="78"/>
      <c r="BJ29" s="78"/>
      <c r="BK29" s="78"/>
      <c r="BL29" s="78"/>
      <c r="BM29" s="78"/>
      <c r="BN29" s="78"/>
      <c r="BO29" s="78"/>
      <c r="BP29" s="77" t="s">
        <v>328</v>
      </c>
      <c r="BQ29" s="77"/>
      <c r="BR29" s="77"/>
      <c r="BS29" s="77"/>
      <c r="BT29" s="77"/>
      <c r="BU29" s="77"/>
      <c r="BV29" s="77"/>
      <c r="BW29" s="77"/>
      <c r="BX29" s="77"/>
      <c r="BY29" s="77" t="s">
        <v>329</v>
      </c>
      <c r="BZ29" s="77"/>
      <c r="CA29" s="77"/>
      <c r="CB29" s="77"/>
      <c r="CC29" s="77"/>
      <c r="CD29" s="77"/>
      <c r="CE29" s="77"/>
      <c r="CF29" s="77"/>
      <c r="CG29" s="77"/>
      <c r="CH29" s="77" t="s">
        <v>330</v>
      </c>
      <c r="CI29" s="77"/>
      <c r="CJ29" s="77"/>
      <c r="CK29" s="77"/>
      <c r="CL29" s="77"/>
      <c r="CM29" s="77"/>
      <c r="CN29" s="77"/>
      <c r="CO29" s="77"/>
      <c r="CP29" s="77"/>
      <c r="CQ29" s="77" t="s">
        <v>37</v>
      </c>
      <c r="CR29" s="77"/>
      <c r="CS29" s="77"/>
      <c r="CT29" s="77"/>
      <c r="CU29" s="77"/>
      <c r="CV29" s="77"/>
      <c r="CW29" s="77"/>
      <c r="CX29" s="77"/>
      <c r="CY29" s="77"/>
    </row>
    <row r="30" spans="1:103" s="15" customFormat="1" ht="12"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7"/>
      <c r="AW30" s="77"/>
      <c r="AX30" s="77"/>
      <c r="AY30" s="77"/>
      <c r="AZ30" s="77"/>
      <c r="BA30" s="77"/>
      <c r="BB30" s="77"/>
      <c r="BC30" s="77"/>
      <c r="BD30" s="77"/>
      <c r="BE30" s="77"/>
      <c r="BF30" s="77" t="s">
        <v>38</v>
      </c>
      <c r="BG30" s="77"/>
      <c r="BH30" s="77"/>
      <c r="BI30" s="77"/>
      <c r="BJ30" s="77"/>
      <c r="BK30" s="77" t="s">
        <v>39</v>
      </c>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row>
    <row r="31" spans="1:103" s="15" customFormat="1" ht="12"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row>
    <row r="32" spans="1:103" s="15" customFormat="1" ht="12" customHeight="1">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row>
    <row r="33" spans="1:103" s="15" customFormat="1" ht="12"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row>
    <row r="34" spans="1:103" s="15" customFormat="1" ht="12" customHeight="1">
      <c r="A34" s="76">
        <v>1</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v>2</v>
      </c>
      <c r="AW34" s="76"/>
      <c r="AX34" s="76"/>
      <c r="AY34" s="76"/>
      <c r="AZ34" s="76">
        <v>3</v>
      </c>
      <c r="BA34" s="76"/>
      <c r="BB34" s="76"/>
      <c r="BC34" s="76"/>
      <c r="BD34" s="76"/>
      <c r="BE34" s="76"/>
      <c r="BF34" s="76">
        <v>4</v>
      </c>
      <c r="BG34" s="76"/>
      <c r="BH34" s="76"/>
      <c r="BI34" s="76"/>
      <c r="BJ34" s="76"/>
      <c r="BK34" s="76">
        <v>5</v>
      </c>
      <c r="BL34" s="76"/>
      <c r="BM34" s="76"/>
      <c r="BN34" s="76"/>
      <c r="BO34" s="76"/>
      <c r="BP34" s="76">
        <v>6</v>
      </c>
      <c r="BQ34" s="76"/>
      <c r="BR34" s="76"/>
      <c r="BS34" s="76"/>
      <c r="BT34" s="76"/>
      <c r="BU34" s="76"/>
      <c r="BV34" s="76"/>
      <c r="BW34" s="76"/>
      <c r="BX34" s="76"/>
      <c r="BY34" s="76">
        <v>7</v>
      </c>
      <c r="BZ34" s="76"/>
      <c r="CA34" s="76"/>
      <c r="CB34" s="76"/>
      <c r="CC34" s="76"/>
      <c r="CD34" s="76"/>
      <c r="CE34" s="76"/>
      <c r="CF34" s="76"/>
      <c r="CG34" s="76"/>
      <c r="CH34" s="76">
        <v>8</v>
      </c>
      <c r="CI34" s="76"/>
      <c r="CJ34" s="76"/>
      <c r="CK34" s="76"/>
      <c r="CL34" s="76"/>
      <c r="CM34" s="76"/>
      <c r="CN34" s="76"/>
      <c r="CO34" s="76"/>
      <c r="CP34" s="76"/>
      <c r="CQ34" s="76">
        <v>9</v>
      </c>
      <c r="CR34" s="76"/>
      <c r="CS34" s="76"/>
      <c r="CT34" s="76"/>
      <c r="CU34" s="76"/>
      <c r="CV34" s="76"/>
      <c r="CW34" s="76"/>
      <c r="CX34" s="76"/>
      <c r="CY34" s="76"/>
    </row>
    <row r="35" spans="1:103" ht="13.5" customHeight="1">
      <c r="A35" s="49" t="s">
        <v>40</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37" t="s">
        <v>41</v>
      </c>
      <c r="AW35" s="37"/>
      <c r="AX35" s="37"/>
      <c r="AY35" s="37"/>
      <c r="AZ35" s="37" t="s">
        <v>42</v>
      </c>
      <c r="BA35" s="37"/>
      <c r="BB35" s="37"/>
      <c r="BC35" s="37"/>
      <c r="BD35" s="37"/>
      <c r="BE35" s="37"/>
      <c r="BF35" s="37" t="s">
        <v>42</v>
      </c>
      <c r="BG35" s="37"/>
      <c r="BH35" s="37"/>
      <c r="BI35" s="37"/>
      <c r="BJ35" s="37"/>
      <c r="BK35" s="37" t="s">
        <v>42</v>
      </c>
      <c r="BL35" s="37"/>
      <c r="BM35" s="37"/>
      <c r="BN35" s="37"/>
      <c r="BO35" s="37"/>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row>
    <row r="36" spans="1:103" ht="13.5" customHeight="1">
      <c r="A36" s="49" t="s">
        <v>43</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37" t="s">
        <v>44</v>
      </c>
      <c r="AW36" s="37"/>
      <c r="AX36" s="37"/>
      <c r="AY36" s="37"/>
      <c r="AZ36" s="37" t="s">
        <v>42</v>
      </c>
      <c r="BA36" s="37"/>
      <c r="BB36" s="37"/>
      <c r="BC36" s="37"/>
      <c r="BD36" s="37"/>
      <c r="BE36" s="37"/>
      <c r="BF36" s="37" t="s">
        <v>42</v>
      </c>
      <c r="BG36" s="37"/>
      <c r="BH36" s="37"/>
      <c r="BI36" s="37"/>
      <c r="BJ36" s="37"/>
      <c r="BK36" s="37" t="s">
        <v>42</v>
      </c>
      <c r="BL36" s="37"/>
      <c r="BM36" s="37"/>
      <c r="BN36" s="37"/>
      <c r="BO36" s="37"/>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row>
    <row r="37" spans="1:103" ht="13.5" customHeight="1">
      <c r="A37" s="57" t="s">
        <v>45</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1" t="s">
        <v>46</v>
      </c>
      <c r="AW37" s="51"/>
      <c r="AX37" s="51"/>
      <c r="AY37" s="51"/>
      <c r="AZ37" s="51"/>
      <c r="BA37" s="51"/>
      <c r="BB37" s="51"/>
      <c r="BC37" s="51"/>
      <c r="BD37" s="51"/>
      <c r="BE37" s="51"/>
      <c r="BF37" s="51" t="s">
        <v>42</v>
      </c>
      <c r="BG37" s="51"/>
      <c r="BH37" s="51"/>
      <c r="BI37" s="51"/>
      <c r="BJ37" s="51"/>
      <c r="BK37" s="51" t="s">
        <v>42</v>
      </c>
      <c r="BL37" s="51"/>
      <c r="BM37" s="51"/>
      <c r="BN37" s="51"/>
      <c r="BO37" s="51"/>
      <c r="BP37" s="56">
        <f>BP43+BP49+BP57</f>
        <v>143645527.19</v>
      </c>
      <c r="BQ37" s="56"/>
      <c r="BR37" s="56"/>
      <c r="BS37" s="56"/>
      <c r="BT37" s="56"/>
      <c r="BU37" s="56"/>
      <c r="BV37" s="56"/>
      <c r="BW37" s="56"/>
      <c r="BX37" s="56"/>
      <c r="BY37" s="56">
        <f>BY43+BY49+BY57</f>
        <v>109675000</v>
      </c>
      <c r="BZ37" s="56"/>
      <c r="CA37" s="56"/>
      <c r="CB37" s="56"/>
      <c r="CC37" s="56"/>
      <c r="CD37" s="56"/>
      <c r="CE37" s="56"/>
      <c r="CF37" s="56"/>
      <c r="CG37" s="56"/>
      <c r="CH37" s="56">
        <f>CH43+CH49+CH57</f>
        <v>109675000</v>
      </c>
      <c r="CI37" s="56"/>
      <c r="CJ37" s="56"/>
      <c r="CK37" s="56"/>
      <c r="CL37" s="56"/>
      <c r="CM37" s="56"/>
      <c r="CN37" s="56"/>
      <c r="CO37" s="56"/>
      <c r="CP37" s="56"/>
      <c r="CQ37" s="80"/>
      <c r="CR37" s="80"/>
      <c r="CS37" s="80"/>
      <c r="CT37" s="80"/>
      <c r="CU37" s="80"/>
      <c r="CV37" s="80"/>
      <c r="CW37" s="80"/>
      <c r="CX37" s="80"/>
      <c r="CY37" s="80"/>
    </row>
    <row r="38" spans="1:103" ht="14.25" customHeight="1">
      <c r="A38" s="49" t="s">
        <v>47</v>
      </c>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37" t="s">
        <v>48</v>
      </c>
      <c r="AW38" s="37"/>
      <c r="AX38" s="37"/>
      <c r="AY38" s="37"/>
      <c r="AZ38" s="37" t="s">
        <v>49</v>
      </c>
      <c r="BA38" s="37"/>
      <c r="BB38" s="37"/>
      <c r="BC38" s="37"/>
      <c r="BD38" s="37"/>
      <c r="BE38" s="37"/>
      <c r="BF38" s="37"/>
      <c r="BG38" s="37"/>
      <c r="BH38" s="37"/>
      <c r="BI38" s="37"/>
      <c r="BJ38" s="37"/>
      <c r="BK38" s="81"/>
      <c r="BL38" s="81"/>
      <c r="BM38" s="81"/>
      <c r="BN38" s="81"/>
      <c r="BO38" s="81"/>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59"/>
      <c r="CR38" s="59"/>
      <c r="CS38" s="59"/>
      <c r="CT38" s="59"/>
      <c r="CU38" s="59"/>
      <c r="CV38" s="59"/>
      <c r="CW38" s="59"/>
      <c r="CX38" s="59"/>
      <c r="CY38" s="59"/>
    </row>
    <row r="39" spans="1:103" ht="14.25" customHeight="1">
      <c r="A39" s="49" t="s">
        <v>50</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37"/>
      <c r="AW39" s="37"/>
      <c r="AX39" s="37"/>
      <c r="AY39" s="37"/>
      <c r="AZ39" s="37"/>
      <c r="BA39" s="37"/>
      <c r="BB39" s="37"/>
      <c r="BC39" s="37"/>
      <c r="BD39" s="37"/>
      <c r="BE39" s="37"/>
      <c r="BF39" s="37"/>
      <c r="BG39" s="37"/>
      <c r="BH39" s="37"/>
      <c r="BI39" s="37"/>
      <c r="BJ39" s="37"/>
      <c r="BK39" s="81"/>
      <c r="BL39" s="81"/>
      <c r="BM39" s="81"/>
      <c r="BN39" s="81"/>
      <c r="BO39" s="81"/>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59"/>
      <c r="CR39" s="59"/>
      <c r="CS39" s="59"/>
      <c r="CT39" s="59"/>
      <c r="CU39" s="59"/>
      <c r="CV39" s="59"/>
      <c r="CW39" s="59"/>
      <c r="CX39" s="59"/>
      <c r="CY39" s="59"/>
    </row>
    <row r="40" spans="1:103" ht="14.25" customHeight="1">
      <c r="A40" s="49" t="s">
        <v>47</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37" t="s">
        <v>51</v>
      </c>
      <c r="AW40" s="37"/>
      <c r="AX40" s="37"/>
      <c r="AY40" s="37"/>
      <c r="AZ40" s="37"/>
      <c r="BA40" s="37"/>
      <c r="BB40" s="37"/>
      <c r="BC40" s="37"/>
      <c r="BD40" s="37"/>
      <c r="BE40" s="37"/>
      <c r="BF40" s="37"/>
      <c r="BG40" s="37"/>
      <c r="BH40" s="37"/>
      <c r="BI40" s="37"/>
      <c r="BJ40" s="37"/>
      <c r="BK40" s="37"/>
      <c r="BL40" s="37"/>
      <c r="BM40" s="37"/>
      <c r="BN40" s="37"/>
      <c r="BO40" s="37"/>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59"/>
      <c r="CR40" s="59"/>
      <c r="CS40" s="59"/>
      <c r="CT40" s="59"/>
      <c r="CU40" s="59"/>
      <c r="CV40" s="59"/>
      <c r="CW40" s="59"/>
      <c r="CX40" s="59"/>
      <c r="CY40" s="59"/>
    </row>
    <row r="41" spans="1:103" ht="14.25" customHeight="1">
      <c r="A41" s="57" t="s">
        <v>52</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1" t="s">
        <v>53</v>
      </c>
      <c r="AW41" s="51"/>
      <c r="AX41" s="51"/>
      <c r="AY41" s="51"/>
      <c r="AZ41" s="51" t="s">
        <v>54</v>
      </c>
      <c r="BA41" s="51"/>
      <c r="BB41" s="51"/>
      <c r="BC41" s="51"/>
      <c r="BD41" s="51"/>
      <c r="BE41" s="51"/>
      <c r="BF41" s="51" t="s">
        <v>307</v>
      </c>
      <c r="BG41" s="51"/>
      <c r="BH41" s="51"/>
      <c r="BI41" s="51"/>
      <c r="BJ41" s="51"/>
      <c r="BK41" s="51" t="s">
        <v>308</v>
      </c>
      <c r="BL41" s="51"/>
      <c r="BM41" s="51"/>
      <c r="BN41" s="51"/>
      <c r="BO41" s="51"/>
      <c r="BP41" s="56">
        <f>BP43+BP49</f>
        <v>112978268</v>
      </c>
      <c r="BQ41" s="56"/>
      <c r="BR41" s="56"/>
      <c r="BS41" s="56"/>
      <c r="BT41" s="56"/>
      <c r="BU41" s="56"/>
      <c r="BV41" s="56"/>
      <c r="BW41" s="56"/>
      <c r="BX41" s="56"/>
      <c r="BY41" s="56">
        <f>BY43+BY49</f>
        <v>106315000</v>
      </c>
      <c r="BZ41" s="56"/>
      <c r="CA41" s="56"/>
      <c r="CB41" s="56"/>
      <c r="CC41" s="56"/>
      <c r="CD41" s="56"/>
      <c r="CE41" s="56"/>
      <c r="CF41" s="56"/>
      <c r="CG41" s="56"/>
      <c r="CH41" s="56">
        <f>CH43+CH49</f>
        <v>106315000</v>
      </c>
      <c r="CI41" s="56"/>
      <c r="CJ41" s="56"/>
      <c r="CK41" s="56"/>
      <c r="CL41" s="56"/>
      <c r="CM41" s="56"/>
      <c r="CN41" s="56"/>
      <c r="CO41" s="56"/>
      <c r="CP41" s="56"/>
      <c r="CQ41" s="80"/>
      <c r="CR41" s="80"/>
      <c r="CS41" s="80"/>
      <c r="CT41" s="80"/>
      <c r="CU41" s="80"/>
      <c r="CV41" s="80"/>
      <c r="CW41" s="80"/>
      <c r="CX41" s="80"/>
      <c r="CY41" s="80"/>
    </row>
    <row r="42" spans="1:103" ht="14.25" customHeight="1">
      <c r="A42" s="49" t="s">
        <v>47</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37"/>
      <c r="AW42" s="37"/>
      <c r="AX42" s="37"/>
      <c r="AY42" s="37"/>
      <c r="AZ42" s="37"/>
      <c r="BA42" s="37"/>
      <c r="BB42" s="37"/>
      <c r="BC42" s="37"/>
      <c r="BD42" s="37"/>
      <c r="BE42" s="37"/>
      <c r="BF42" s="37"/>
      <c r="BG42" s="37"/>
      <c r="BH42" s="37"/>
      <c r="BI42" s="37"/>
      <c r="BJ42" s="37"/>
      <c r="BK42" s="37"/>
      <c r="BL42" s="37"/>
      <c r="BM42" s="37"/>
      <c r="BN42" s="37"/>
      <c r="BO42" s="37"/>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9"/>
      <c r="CR42" s="59"/>
      <c r="CS42" s="59"/>
      <c r="CT42" s="59"/>
      <c r="CU42" s="59"/>
      <c r="CV42" s="59"/>
      <c r="CW42" s="59"/>
      <c r="CX42" s="59"/>
      <c r="CY42" s="59"/>
    </row>
    <row r="43" spans="1:103" ht="27" customHeight="1">
      <c r="A43" s="57" t="s">
        <v>301</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1" t="s">
        <v>55</v>
      </c>
      <c r="AW43" s="51"/>
      <c r="AX43" s="51"/>
      <c r="AY43" s="51"/>
      <c r="AZ43" s="51" t="s">
        <v>54</v>
      </c>
      <c r="BA43" s="51"/>
      <c r="BB43" s="51"/>
      <c r="BC43" s="51"/>
      <c r="BD43" s="51"/>
      <c r="BE43" s="51"/>
      <c r="BF43" s="51" t="s">
        <v>307</v>
      </c>
      <c r="BG43" s="51"/>
      <c r="BH43" s="51"/>
      <c r="BI43" s="51"/>
      <c r="BJ43" s="51"/>
      <c r="BK43" s="51" t="s">
        <v>308</v>
      </c>
      <c r="BL43" s="51"/>
      <c r="BM43" s="51"/>
      <c r="BN43" s="51"/>
      <c r="BO43" s="51"/>
      <c r="BP43" s="56">
        <f>SUM(BP44:BX47)</f>
        <v>111157524</v>
      </c>
      <c r="BQ43" s="56"/>
      <c r="BR43" s="56"/>
      <c r="BS43" s="56"/>
      <c r="BT43" s="56"/>
      <c r="BU43" s="56"/>
      <c r="BV43" s="56"/>
      <c r="BW43" s="56"/>
      <c r="BX43" s="56"/>
      <c r="BY43" s="56">
        <f>SUM(BY44:CG47)</f>
        <v>104979000</v>
      </c>
      <c r="BZ43" s="56"/>
      <c r="CA43" s="56"/>
      <c r="CB43" s="56"/>
      <c r="CC43" s="56"/>
      <c r="CD43" s="56"/>
      <c r="CE43" s="56"/>
      <c r="CF43" s="56"/>
      <c r="CG43" s="56"/>
      <c r="CH43" s="56">
        <f>SUM(CH44:CP47)</f>
        <v>104979000</v>
      </c>
      <c r="CI43" s="56"/>
      <c r="CJ43" s="56"/>
      <c r="CK43" s="56"/>
      <c r="CL43" s="56"/>
      <c r="CM43" s="56"/>
      <c r="CN43" s="56"/>
      <c r="CO43" s="56"/>
      <c r="CP43" s="56"/>
      <c r="CQ43" s="80"/>
      <c r="CR43" s="80"/>
      <c r="CS43" s="80"/>
      <c r="CT43" s="80"/>
      <c r="CU43" s="80"/>
      <c r="CV43" s="80"/>
      <c r="CW43" s="80"/>
      <c r="CX43" s="80"/>
      <c r="CY43" s="80"/>
    </row>
    <row r="44" spans="1:103" ht="27" customHeight="1">
      <c r="A44" s="49" t="s">
        <v>301</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37"/>
      <c r="AW44" s="37"/>
      <c r="AX44" s="37"/>
      <c r="AY44" s="37"/>
      <c r="AZ44" s="37" t="s">
        <v>54</v>
      </c>
      <c r="BA44" s="37"/>
      <c r="BB44" s="37"/>
      <c r="BC44" s="37"/>
      <c r="BD44" s="37"/>
      <c r="BE44" s="37"/>
      <c r="BF44" s="37" t="s">
        <v>302</v>
      </c>
      <c r="BG44" s="37"/>
      <c r="BH44" s="37"/>
      <c r="BI44" s="37"/>
      <c r="BJ44" s="37"/>
      <c r="BK44" s="37" t="s">
        <v>303</v>
      </c>
      <c r="BL44" s="37"/>
      <c r="BM44" s="37"/>
      <c r="BN44" s="37"/>
      <c r="BO44" s="37"/>
      <c r="BP44" s="48">
        <f>BP85+BP92+BP99+BP156+BP160+BP164+BP168+BP175+BP181+BP190</f>
        <v>14876000</v>
      </c>
      <c r="BQ44" s="48"/>
      <c r="BR44" s="48"/>
      <c r="BS44" s="48"/>
      <c r="BT44" s="48"/>
      <c r="BU44" s="48"/>
      <c r="BV44" s="48"/>
      <c r="BW44" s="48"/>
      <c r="BX44" s="48"/>
      <c r="BY44" s="48">
        <f>BY85+BY92+BY99+BY156+BY160+BY164+BY168+BY175+BY181+BY190</f>
        <v>14541000</v>
      </c>
      <c r="BZ44" s="48"/>
      <c r="CA44" s="48"/>
      <c r="CB44" s="48"/>
      <c r="CC44" s="48"/>
      <c r="CD44" s="48"/>
      <c r="CE44" s="48"/>
      <c r="CF44" s="48"/>
      <c r="CG44" s="48"/>
      <c r="CH44" s="48">
        <f>CH85+CH92+CH99+CH156+CH160+CH164+CH168+CH175+CH181+CH190</f>
        <v>14541000</v>
      </c>
      <c r="CI44" s="48"/>
      <c r="CJ44" s="48"/>
      <c r="CK44" s="48"/>
      <c r="CL44" s="48"/>
      <c r="CM44" s="48"/>
      <c r="CN44" s="48"/>
      <c r="CO44" s="48"/>
      <c r="CP44" s="48"/>
      <c r="CQ44" s="59"/>
      <c r="CR44" s="59"/>
      <c r="CS44" s="59"/>
      <c r="CT44" s="59"/>
      <c r="CU44" s="59"/>
      <c r="CV44" s="59"/>
      <c r="CW44" s="59"/>
      <c r="CX44" s="59"/>
      <c r="CY44" s="59"/>
    </row>
    <row r="45" spans="1:103" ht="27" customHeight="1">
      <c r="A45" s="49" t="s">
        <v>301</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37"/>
      <c r="AW45" s="37"/>
      <c r="AX45" s="37"/>
      <c r="AY45" s="37"/>
      <c r="AZ45" s="37" t="s">
        <v>54</v>
      </c>
      <c r="BA45" s="37"/>
      <c r="BB45" s="37"/>
      <c r="BC45" s="37"/>
      <c r="BD45" s="37"/>
      <c r="BE45" s="37"/>
      <c r="BF45" s="37" t="s">
        <v>302</v>
      </c>
      <c r="BG45" s="37"/>
      <c r="BH45" s="37"/>
      <c r="BI45" s="37"/>
      <c r="BJ45" s="37"/>
      <c r="BK45" s="37" t="s">
        <v>304</v>
      </c>
      <c r="BL45" s="37"/>
      <c r="BM45" s="37"/>
      <c r="BN45" s="37"/>
      <c r="BO45" s="37"/>
      <c r="BP45" s="58">
        <f>BP86+BP100+BP182</f>
        <v>7188000</v>
      </c>
      <c r="BQ45" s="58"/>
      <c r="BR45" s="58"/>
      <c r="BS45" s="58"/>
      <c r="BT45" s="58"/>
      <c r="BU45" s="58"/>
      <c r="BV45" s="58"/>
      <c r="BW45" s="58"/>
      <c r="BX45" s="58"/>
      <c r="BY45" s="58">
        <f>BY86+BY100+BY182</f>
        <v>7188000</v>
      </c>
      <c r="BZ45" s="58"/>
      <c r="CA45" s="58"/>
      <c r="CB45" s="58"/>
      <c r="CC45" s="58"/>
      <c r="CD45" s="58"/>
      <c r="CE45" s="58"/>
      <c r="CF45" s="58"/>
      <c r="CG45" s="58"/>
      <c r="CH45" s="58">
        <f>CH86+CH100+CH182</f>
        <v>7188000</v>
      </c>
      <c r="CI45" s="58"/>
      <c r="CJ45" s="58"/>
      <c r="CK45" s="58"/>
      <c r="CL45" s="58"/>
      <c r="CM45" s="58"/>
      <c r="CN45" s="58"/>
      <c r="CO45" s="58"/>
      <c r="CP45" s="58"/>
      <c r="CQ45" s="59"/>
      <c r="CR45" s="59"/>
      <c r="CS45" s="59"/>
      <c r="CT45" s="59"/>
      <c r="CU45" s="59"/>
      <c r="CV45" s="59"/>
      <c r="CW45" s="59"/>
      <c r="CX45" s="59"/>
      <c r="CY45" s="59"/>
    </row>
    <row r="46" spans="1:103" ht="27" customHeight="1">
      <c r="A46" s="49" t="s">
        <v>301</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37"/>
      <c r="AW46" s="37"/>
      <c r="AX46" s="37"/>
      <c r="AY46" s="37"/>
      <c r="AZ46" s="37" t="s">
        <v>54</v>
      </c>
      <c r="BA46" s="37"/>
      <c r="BB46" s="37"/>
      <c r="BC46" s="37"/>
      <c r="BD46" s="37"/>
      <c r="BE46" s="37"/>
      <c r="BF46" s="37" t="s">
        <v>302</v>
      </c>
      <c r="BG46" s="37"/>
      <c r="BH46" s="37"/>
      <c r="BI46" s="37"/>
      <c r="BJ46" s="37"/>
      <c r="BK46" s="37" t="s">
        <v>305</v>
      </c>
      <c r="BL46" s="37"/>
      <c r="BM46" s="37"/>
      <c r="BN46" s="37"/>
      <c r="BO46" s="37"/>
      <c r="BP46" s="47">
        <f>BP87+BP101+BP137+BP161+BP165+BP169+BP176+BP183+BP191</f>
        <v>34985672</v>
      </c>
      <c r="BQ46" s="47"/>
      <c r="BR46" s="47"/>
      <c r="BS46" s="47"/>
      <c r="BT46" s="47"/>
      <c r="BU46" s="47"/>
      <c r="BV46" s="47"/>
      <c r="BW46" s="47"/>
      <c r="BX46" s="47"/>
      <c r="BY46" s="47">
        <f>BY87+BY101+BY137+BY161+BY165+BY169+BY176+BY183+BY191</f>
        <v>29327000</v>
      </c>
      <c r="BZ46" s="47"/>
      <c r="CA46" s="47"/>
      <c r="CB46" s="47"/>
      <c r="CC46" s="47"/>
      <c r="CD46" s="47"/>
      <c r="CE46" s="47"/>
      <c r="CF46" s="47"/>
      <c r="CG46" s="47"/>
      <c r="CH46" s="47">
        <f>CH87+CH101+CH137+CH161+CH165+CH169+CH176+CH183+CH191</f>
        <v>29327000</v>
      </c>
      <c r="CI46" s="47"/>
      <c r="CJ46" s="47"/>
      <c r="CK46" s="47"/>
      <c r="CL46" s="47"/>
      <c r="CM46" s="47"/>
      <c r="CN46" s="47"/>
      <c r="CO46" s="47"/>
      <c r="CP46" s="47"/>
      <c r="CQ46" s="59"/>
      <c r="CR46" s="59"/>
      <c r="CS46" s="59"/>
      <c r="CT46" s="59"/>
      <c r="CU46" s="59"/>
      <c r="CV46" s="59"/>
      <c r="CW46" s="59"/>
      <c r="CX46" s="59"/>
      <c r="CY46" s="59"/>
    </row>
    <row r="47" spans="1:103" ht="27" customHeight="1">
      <c r="A47" s="49" t="s">
        <v>301</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37"/>
      <c r="AW47" s="37"/>
      <c r="AX47" s="37"/>
      <c r="AY47" s="37"/>
      <c r="AZ47" s="37" t="s">
        <v>54</v>
      </c>
      <c r="BA47" s="37"/>
      <c r="BB47" s="37"/>
      <c r="BC47" s="37"/>
      <c r="BD47" s="37"/>
      <c r="BE47" s="37"/>
      <c r="BF47" s="37" t="s">
        <v>302</v>
      </c>
      <c r="BG47" s="37"/>
      <c r="BH47" s="37"/>
      <c r="BI47" s="37"/>
      <c r="BJ47" s="37"/>
      <c r="BK47" s="37" t="s">
        <v>306</v>
      </c>
      <c r="BL47" s="37"/>
      <c r="BM47" s="37"/>
      <c r="BN47" s="37"/>
      <c r="BO47" s="37"/>
      <c r="BP47" s="47">
        <f>BP88+BP93+BP102+BP135+BP138+BP157+BP166+BP170+BP178+BP184</f>
        <v>54107852</v>
      </c>
      <c r="BQ47" s="47"/>
      <c r="BR47" s="47"/>
      <c r="BS47" s="47"/>
      <c r="BT47" s="47"/>
      <c r="BU47" s="47"/>
      <c r="BV47" s="47"/>
      <c r="BW47" s="47"/>
      <c r="BX47" s="47"/>
      <c r="BY47" s="47">
        <f>BY88+BY93+BY102+BY135+BY138+BY157+BY166+BY170+BY178+BY184</f>
        <v>53923000</v>
      </c>
      <c r="BZ47" s="47"/>
      <c r="CA47" s="47"/>
      <c r="CB47" s="47"/>
      <c r="CC47" s="47"/>
      <c r="CD47" s="47"/>
      <c r="CE47" s="47"/>
      <c r="CF47" s="47"/>
      <c r="CG47" s="47"/>
      <c r="CH47" s="47">
        <f>CH88+CH93+CH102+CH135+CH138+CH157+CH166+CH170+CH178+CH184</f>
        <v>53923000</v>
      </c>
      <c r="CI47" s="47"/>
      <c r="CJ47" s="47"/>
      <c r="CK47" s="47"/>
      <c r="CL47" s="47"/>
      <c r="CM47" s="47"/>
      <c r="CN47" s="47"/>
      <c r="CO47" s="47"/>
      <c r="CP47" s="47"/>
      <c r="CQ47" s="59"/>
      <c r="CR47" s="59"/>
      <c r="CS47" s="59"/>
      <c r="CT47" s="59"/>
      <c r="CU47" s="59"/>
      <c r="CV47" s="59"/>
      <c r="CW47" s="59"/>
      <c r="CX47" s="59"/>
      <c r="CY47" s="59"/>
    </row>
    <row r="48" spans="1:103" ht="27" customHeight="1">
      <c r="A48" s="49" t="s">
        <v>301</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37" t="s">
        <v>56</v>
      </c>
      <c r="AW48" s="37"/>
      <c r="AX48" s="37"/>
      <c r="AY48" s="37"/>
      <c r="AZ48" s="37" t="s">
        <v>54</v>
      </c>
      <c r="BA48" s="37"/>
      <c r="BB48" s="37"/>
      <c r="BC48" s="37"/>
      <c r="BD48" s="37"/>
      <c r="BE48" s="37"/>
      <c r="BF48" s="37"/>
      <c r="BG48" s="37"/>
      <c r="BH48" s="37"/>
      <c r="BI48" s="37"/>
      <c r="BJ48" s="37"/>
      <c r="BK48" s="37"/>
      <c r="BL48" s="37"/>
      <c r="BM48" s="37"/>
      <c r="BN48" s="37"/>
      <c r="BO48" s="37"/>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59"/>
      <c r="CR48" s="59"/>
      <c r="CS48" s="59"/>
      <c r="CT48" s="59"/>
      <c r="CU48" s="59"/>
      <c r="CV48" s="59"/>
      <c r="CW48" s="59"/>
      <c r="CX48" s="59"/>
      <c r="CY48" s="59"/>
    </row>
    <row r="49" spans="1:103" ht="25.5" customHeight="1">
      <c r="A49" s="57" t="s">
        <v>309</v>
      </c>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1" t="s">
        <v>57</v>
      </c>
      <c r="AW49" s="51"/>
      <c r="AX49" s="51"/>
      <c r="AY49" s="51"/>
      <c r="AZ49" s="51" t="s">
        <v>54</v>
      </c>
      <c r="BA49" s="51"/>
      <c r="BB49" s="51"/>
      <c r="BC49" s="51"/>
      <c r="BD49" s="51"/>
      <c r="BE49" s="51"/>
      <c r="BF49" s="51" t="s">
        <v>307</v>
      </c>
      <c r="BG49" s="51"/>
      <c r="BH49" s="51"/>
      <c r="BI49" s="51"/>
      <c r="BJ49" s="51"/>
      <c r="BK49" s="51" t="s">
        <v>308</v>
      </c>
      <c r="BL49" s="51"/>
      <c r="BM49" s="51"/>
      <c r="BN49" s="51"/>
      <c r="BO49" s="51"/>
      <c r="BP49" s="56">
        <f>SUM(BP50:BX53)</f>
        <v>1820744</v>
      </c>
      <c r="BQ49" s="56"/>
      <c r="BR49" s="56"/>
      <c r="BS49" s="56"/>
      <c r="BT49" s="56"/>
      <c r="BU49" s="56"/>
      <c r="BV49" s="56"/>
      <c r="BW49" s="56"/>
      <c r="BX49" s="56"/>
      <c r="BY49" s="56">
        <f>SUM(BY50:CG51)</f>
        <v>1336000</v>
      </c>
      <c r="BZ49" s="56"/>
      <c r="CA49" s="56"/>
      <c r="CB49" s="56"/>
      <c r="CC49" s="56"/>
      <c r="CD49" s="56"/>
      <c r="CE49" s="56"/>
      <c r="CF49" s="56"/>
      <c r="CG49" s="56"/>
      <c r="CH49" s="56">
        <f>SUM(CH50:CP51)</f>
        <v>1336000</v>
      </c>
      <c r="CI49" s="56"/>
      <c r="CJ49" s="56"/>
      <c r="CK49" s="56"/>
      <c r="CL49" s="56"/>
      <c r="CM49" s="56"/>
      <c r="CN49" s="56"/>
      <c r="CO49" s="56"/>
      <c r="CP49" s="56"/>
      <c r="CQ49" s="80"/>
      <c r="CR49" s="80"/>
      <c r="CS49" s="80"/>
      <c r="CT49" s="80"/>
      <c r="CU49" s="80"/>
      <c r="CV49" s="80"/>
      <c r="CW49" s="80"/>
      <c r="CX49" s="80"/>
      <c r="CY49" s="80"/>
    </row>
    <row r="50" spans="1:103" ht="27.75" customHeight="1">
      <c r="A50" s="49" t="s">
        <v>309</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37"/>
      <c r="AW50" s="37"/>
      <c r="AX50" s="37"/>
      <c r="AY50" s="37"/>
      <c r="AZ50" s="37" t="s">
        <v>54</v>
      </c>
      <c r="BA50" s="37"/>
      <c r="BB50" s="37"/>
      <c r="BC50" s="37"/>
      <c r="BD50" s="37"/>
      <c r="BE50" s="37"/>
      <c r="BF50" s="37" t="s">
        <v>310</v>
      </c>
      <c r="BG50" s="37"/>
      <c r="BH50" s="37"/>
      <c r="BI50" s="37"/>
      <c r="BJ50" s="37"/>
      <c r="BK50" s="37" t="s">
        <v>311</v>
      </c>
      <c r="BL50" s="37"/>
      <c r="BM50" s="37"/>
      <c r="BN50" s="37"/>
      <c r="BO50" s="37"/>
      <c r="BP50" s="58">
        <f>BP180</f>
        <v>758000</v>
      </c>
      <c r="BQ50" s="58"/>
      <c r="BR50" s="58"/>
      <c r="BS50" s="58"/>
      <c r="BT50" s="58"/>
      <c r="BU50" s="58"/>
      <c r="BV50" s="58"/>
      <c r="BW50" s="58"/>
      <c r="BX50" s="58"/>
      <c r="BY50" s="58">
        <f>BY180</f>
        <v>758000</v>
      </c>
      <c r="BZ50" s="58"/>
      <c r="CA50" s="58"/>
      <c r="CB50" s="58"/>
      <c r="CC50" s="58"/>
      <c r="CD50" s="58"/>
      <c r="CE50" s="58"/>
      <c r="CF50" s="58"/>
      <c r="CG50" s="58"/>
      <c r="CH50" s="58">
        <f>CH180</f>
        <v>758000</v>
      </c>
      <c r="CI50" s="58"/>
      <c r="CJ50" s="58"/>
      <c r="CK50" s="58"/>
      <c r="CL50" s="58"/>
      <c r="CM50" s="58"/>
      <c r="CN50" s="58"/>
      <c r="CO50" s="58"/>
      <c r="CP50" s="58"/>
      <c r="CQ50" s="59"/>
      <c r="CR50" s="59"/>
      <c r="CS50" s="59"/>
      <c r="CT50" s="59"/>
      <c r="CU50" s="59"/>
      <c r="CV50" s="59"/>
      <c r="CW50" s="59"/>
      <c r="CX50" s="59"/>
      <c r="CY50" s="59"/>
    </row>
    <row r="51" spans="1:103" ht="27.75" customHeight="1">
      <c r="A51" s="49" t="s">
        <v>309</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37"/>
      <c r="AW51" s="37"/>
      <c r="AX51" s="37"/>
      <c r="AY51" s="37"/>
      <c r="AZ51" s="37" t="s">
        <v>54</v>
      </c>
      <c r="BA51" s="37"/>
      <c r="BB51" s="37"/>
      <c r="BC51" s="37"/>
      <c r="BD51" s="37"/>
      <c r="BE51" s="37"/>
      <c r="BF51" s="37" t="s">
        <v>310</v>
      </c>
      <c r="BG51" s="37"/>
      <c r="BH51" s="37"/>
      <c r="BI51" s="37"/>
      <c r="BJ51" s="37"/>
      <c r="BK51" s="37" t="s">
        <v>312</v>
      </c>
      <c r="BL51" s="37"/>
      <c r="BM51" s="37"/>
      <c r="BN51" s="37"/>
      <c r="BO51" s="37"/>
      <c r="BP51" s="58">
        <f>BP187</f>
        <v>578000</v>
      </c>
      <c r="BQ51" s="58"/>
      <c r="BR51" s="58"/>
      <c r="BS51" s="58"/>
      <c r="BT51" s="58"/>
      <c r="BU51" s="58"/>
      <c r="BV51" s="58"/>
      <c r="BW51" s="58"/>
      <c r="BX51" s="58"/>
      <c r="BY51" s="58">
        <f>BY187</f>
        <v>578000</v>
      </c>
      <c r="BZ51" s="58"/>
      <c r="CA51" s="58"/>
      <c r="CB51" s="58"/>
      <c r="CC51" s="58"/>
      <c r="CD51" s="58"/>
      <c r="CE51" s="58"/>
      <c r="CF51" s="58"/>
      <c r="CG51" s="58"/>
      <c r="CH51" s="58">
        <f>CH187</f>
        <v>578000</v>
      </c>
      <c r="CI51" s="58"/>
      <c r="CJ51" s="58"/>
      <c r="CK51" s="58"/>
      <c r="CL51" s="58"/>
      <c r="CM51" s="58"/>
      <c r="CN51" s="58"/>
      <c r="CO51" s="58"/>
      <c r="CP51" s="58"/>
      <c r="CQ51" s="59"/>
      <c r="CR51" s="59"/>
      <c r="CS51" s="59"/>
      <c r="CT51" s="59"/>
      <c r="CU51" s="59"/>
      <c r="CV51" s="59"/>
      <c r="CW51" s="59"/>
      <c r="CX51" s="59"/>
      <c r="CY51" s="59"/>
    </row>
    <row r="52" spans="1:103" ht="27.75" customHeight="1">
      <c r="A52" s="49" t="s">
        <v>309</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37"/>
      <c r="AW52" s="37"/>
      <c r="AX52" s="37"/>
      <c r="AY52" s="37"/>
      <c r="AZ52" s="37" t="s">
        <v>54</v>
      </c>
      <c r="BA52" s="37"/>
      <c r="BB52" s="37"/>
      <c r="BC52" s="37"/>
      <c r="BD52" s="37"/>
      <c r="BE52" s="37"/>
      <c r="BF52" s="37" t="s">
        <v>310</v>
      </c>
      <c r="BG52" s="37"/>
      <c r="BH52" s="37"/>
      <c r="BI52" s="37"/>
      <c r="BJ52" s="37"/>
      <c r="BK52" s="37" t="s">
        <v>364</v>
      </c>
      <c r="BL52" s="37"/>
      <c r="BM52" s="37"/>
      <c r="BN52" s="37"/>
      <c r="BO52" s="37"/>
      <c r="BP52" s="82">
        <f>BP89+BP103+BP185</f>
        <v>267904</v>
      </c>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59"/>
      <c r="CR52" s="59"/>
      <c r="CS52" s="59"/>
      <c r="CT52" s="59"/>
      <c r="CU52" s="59"/>
      <c r="CV52" s="59"/>
      <c r="CW52" s="59"/>
      <c r="CX52" s="59"/>
      <c r="CY52" s="59"/>
    </row>
    <row r="53" spans="1:103" ht="27.75" customHeight="1">
      <c r="A53" s="49" t="s">
        <v>309</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37"/>
      <c r="AW53" s="37"/>
      <c r="AX53" s="37"/>
      <c r="AY53" s="37"/>
      <c r="AZ53" s="37" t="s">
        <v>54</v>
      </c>
      <c r="BA53" s="37"/>
      <c r="BB53" s="37"/>
      <c r="BC53" s="37"/>
      <c r="BD53" s="37"/>
      <c r="BE53" s="37"/>
      <c r="BF53" s="37" t="s">
        <v>310</v>
      </c>
      <c r="BG53" s="37"/>
      <c r="BH53" s="37"/>
      <c r="BI53" s="37"/>
      <c r="BJ53" s="37"/>
      <c r="BK53" s="37" t="s">
        <v>367</v>
      </c>
      <c r="BL53" s="37"/>
      <c r="BM53" s="37"/>
      <c r="BN53" s="37"/>
      <c r="BO53" s="37"/>
      <c r="BP53" s="82">
        <f>BP172</f>
        <v>216840</v>
      </c>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row>
    <row r="54" spans="1:103" ht="13.5" customHeight="1">
      <c r="A54" s="49" t="s">
        <v>58</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37" t="s">
        <v>59</v>
      </c>
      <c r="AW54" s="37"/>
      <c r="AX54" s="37"/>
      <c r="AY54" s="37"/>
      <c r="AZ54" s="37" t="s">
        <v>60</v>
      </c>
      <c r="BA54" s="37"/>
      <c r="BB54" s="37"/>
      <c r="BC54" s="37"/>
      <c r="BD54" s="37"/>
      <c r="BE54" s="37"/>
      <c r="BF54" s="37"/>
      <c r="BG54" s="37"/>
      <c r="BH54" s="37"/>
      <c r="BI54" s="37"/>
      <c r="BJ54" s="37"/>
      <c r="BK54" s="37"/>
      <c r="BL54" s="37"/>
      <c r="BM54" s="37"/>
      <c r="BN54" s="37"/>
      <c r="BO54" s="37"/>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59"/>
      <c r="CR54" s="59"/>
      <c r="CS54" s="59"/>
      <c r="CT54" s="59"/>
      <c r="CU54" s="59"/>
      <c r="CV54" s="59"/>
      <c r="CW54" s="59"/>
      <c r="CX54" s="59"/>
      <c r="CY54" s="59"/>
    </row>
    <row r="55" spans="1:103" ht="14.25" customHeight="1">
      <c r="A55" s="49" t="s">
        <v>47</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37" t="s">
        <v>61</v>
      </c>
      <c r="AW55" s="37"/>
      <c r="AX55" s="37"/>
      <c r="AY55" s="37"/>
      <c r="AZ55" s="37" t="s">
        <v>60</v>
      </c>
      <c r="BA55" s="37"/>
      <c r="BB55" s="37"/>
      <c r="BC55" s="37"/>
      <c r="BD55" s="37"/>
      <c r="BE55" s="37"/>
      <c r="BF55" s="37"/>
      <c r="BG55" s="37"/>
      <c r="BH55" s="37"/>
      <c r="BI55" s="37"/>
      <c r="BJ55" s="37"/>
      <c r="BK55" s="37"/>
      <c r="BL55" s="37"/>
      <c r="BM55" s="37"/>
      <c r="BN55" s="37"/>
      <c r="BO55" s="37"/>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59"/>
      <c r="CR55" s="59"/>
      <c r="CS55" s="59"/>
      <c r="CT55" s="59"/>
      <c r="CU55" s="59"/>
      <c r="CV55" s="59"/>
      <c r="CW55" s="59"/>
      <c r="CX55" s="59"/>
      <c r="CY55" s="59"/>
    </row>
    <row r="56" spans="1:103" ht="12.7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37"/>
      <c r="AW56" s="37"/>
      <c r="AX56" s="37"/>
      <c r="AY56" s="37"/>
      <c r="AZ56" s="37"/>
      <c r="BA56" s="37"/>
      <c r="BB56" s="37"/>
      <c r="BC56" s="37"/>
      <c r="BD56" s="37"/>
      <c r="BE56" s="37"/>
      <c r="BF56" s="37"/>
      <c r="BG56" s="37"/>
      <c r="BH56" s="37"/>
      <c r="BI56" s="37"/>
      <c r="BJ56" s="37"/>
      <c r="BK56" s="37"/>
      <c r="BL56" s="37"/>
      <c r="BM56" s="37"/>
      <c r="BN56" s="37"/>
      <c r="BO56" s="37"/>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59"/>
      <c r="CR56" s="59"/>
      <c r="CS56" s="59"/>
      <c r="CT56" s="59"/>
      <c r="CU56" s="59"/>
      <c r="CV56" s="59"/>
      <c r="CW56" s="59"/>
      <c r="CX56" s="59"/>
      <c r="CY56" s="59"/>
    </row>
    <row r="57" spans="1:103" ht="13.5" customHeight="1">
      <c r="A57" s="57" t="s">
        <v>62</v>
      </c>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1" t="s">
        <v>63</v>
      </c>
      <c r="AW57" s="51"/>
      <c r="AX57" s="51"/>
      <c r="AY57" s="51"/>
      <c r="AZ57" s="51" t="s">
        <v>64</v>
      </c>
      <c r="BA57" s="51"/>
      <c r="BB57" s="51"/>
      <c r="BC57" s="51"/>
      <c r="BD57" s="51"/>
      <c r="BE57" s="51"/>
      <c r="BF57" s="51" t="s">
        <v>307</v>
      </c>
      <c r="BG57" s="51"/>
      <c r="BH57" s="51"/>
      <c r="BI57" s="51"/>
      <c r="BJ57" s="51"/>
      <c r="BK57" s="51" t="s">
        <v>308</v>
      </c>
      <c r="BL57" s="51"/>
      <c r="BM57" s="51"/>
      <c r="BN57" s="51"/>
      <c r="BO57" s="51"/>
      <c r="BP57" s="56">
        <f>SUM(BP58:BX64)</f>
        <v>30667259.19</v>
      </c>
      <c r="BQ57" s="56"/>
      <c r="BR57" s="56"/>
      <c r="BS57" s="56"/>
      <c r="BT57" s="56"/>
      <c r="BU57" s="56"/>
      <c r="BV57" s="56"/>
      <c r="BW57" s="56"/>
      <c r="BX57" s="56"/>
      <c r="BY57" s="56">
        <f>SUM(BY58:CG61)</f>
        <v>3360000</v>
      </c>
      <c r="BZ57" s="56"/>
      <c r="CA57" s="56"/>
      <c r="CB57" s="56"/>
      <c r="CC57" s="56"/>
      <c r="CD57" s="56"/>
      <c r="CE57" s="56"/>
      <c r="CF57" s="56"/>
      <c r="CG57" s="56"/>
      <c r="CH57" s="56">
        <f>SUM(CH58:CP61)</f>
        <v>3360000</v>
      </c>
      <c r="CI57" s="56"/>
      <c r="CJ57" s="56"/>
      <c r="CK57" s="56"/>
      <c r="CL57" s="56"/>
      <c r="CM57" s="56"/>
      <c r="CN57" s="56"/>
      <c r="CO57" s="56"/>
      <c r="CP57" s="56"/>
      <c r="CQ57" s="59"/>
      <c r="CR57" s="59"/>
      <c r="CS57" s="59"/>
      <c r="CT57" s="59"/>
      <c r="CU57" s="59"/>
      <c r="CV57" s="59"/>
      <c r="CW57" s="59"/>
      <c r="CX57" s="59"/>
      <c r="CY57" s="59"/>
    </row>
    <row r="58" spans="1:103" ht="14.25" customHeight="1">
      <c r="A58" s="49" t="s">
        <v>47</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51" t="s">
        <v>359</v>
      </c>
      <c r="AW58" s="51"/>
      <c r="AX58" s="51"/>
      <c r="AY58" s="51"/>
      <c r="AZ58" s="37" t="s">
        <v>64</v>
      </c>
      <c r="BA58" s="37"/>
      <c r="BB58" s="37"/>
      <c r="BC58" s="37"/>
      <c r="BD58" s="37"/>
      <c r="BE58" s="37"/>
      <c r="BF58" s="37" t="s">
        <v>313</v>
      </c>
      <c r="BG58" s="37"/>
      <c r="BH58" s="37"/>
      <c r="BI58" s="37"/>
      <c r="BJ58" s="37"/>
      <c r="BK58" s="37" t="s">
        <v>320</v>
      </c>
      <c r="BL58" s="37"/>
      <c r="BM58" s="37"/>
      <c r="BN58" s="37"/>
      <c r="BO58" s="37"/>
      <c r="BP58" s="58">
        <f>BP119</f>
        <v>578000</v>
      </c>
      <c r="BQ58" s="58"/>
      <c r="BR58" s="58"/>
      <c r="BS58" s="58"/>
      <c r="BT58" s="58"/>
      <c r="BU58" s="58"/>
      <c r="BV58" s="58"/>
      <c r="BW58" s="58"/>
      <c r="BX58" s="58"/>
      <c r="BY58" s="58">
        <f>BY119</f>
        <v>578000</v>
      </c>
      <c r="BZ58" s="58"/>
      <c r="CA58" s="58"/>
      <c r="CB58" s="58"/>
      <c r="CC58" s="58"/>
      <c r="CD58" s="58"/>
      <c r="CE58" s="58"/>
      <c r="CF58" s="58"/>
      <c r="CG58" s="58"/>
      <c r="CH58" s="58">
        <f>CH119</f>
        <v>578000</v>
      </c>
      <c r="CI58" s="58"/>
      <c r="CJ58" s="58"/>
      <c r="CK58" s="58"/>
      <c r="CL58" s="58"/>
      <c r="CM58" s="58"/>
      <c r="CN58" s="58"/>
      <c r="CO58" s="58"/>
      <c r="CP58" s="58"/>
      <c r="CQ58" s="59"/>
      <c r="CR58" s="59"/>
      <c r="CS58" s="59"/>
      <c r="CT58" s="59"/>
      <c r="CU58" s="59"/>
      <c r="CV58" s="59"/>
      <c r="CW58" s="59"/>
      <c r="CX58" s="59"/>
      <c r="CY58" s="59"/>
    </row>
    <row r="59" spans="1:103" ht="12.75">
      <c r="A59" s="49" t="s">
        <v>69</v>
      </c>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51"/>
      <c r="AW59" s="51"/>
      <c r="AX59" s="51"/>
      <c r="AY59" s="51"/>
      <c r="AZ59" s="37"/>
      <c r="BA59" s="37"/>
      <c r="BB59" s="37"/>
      <c r="BC59" s="37"/>
      <c r="BD59" s="37"/>
      <c r="BE59" s="37"/>
      <c r="BF59" s="37"/>
      <c r="BG59" s="37"/>
      <c r="BH59" s="37"/>
      <c r="BI59" s="37"/>
      <c r="BJ59" s="37"/>
      <c r="BK59" s="37"/>
      <c r="BL59" s="37"/>
      <c r="BM59" s="37"/>
      <c r="BN59" s="37"/>
      <c r="BO59" s="37"/>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9"/>
      <c r="CR59" s="59"/>
      <c r="CS59" s="59"/>
      <c r="CT59" s="59"/>
      <c r="CU59" s="59"/>
      <c r="CV59" s="59"/>
      <c r="CW59" s="59"/>
      <c r="CX59" s="59"/>
      <c r="CY59" s="59"/>
    </row>
    <row r="60" spans="1:103" ht="12.75">
      <c r="A60" s="49" t="s">
        <v>69</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37" t="s">
        <v>359</v>
      </c>
      <c r="AW60" s="37"/>
      <c r="AX60" s="37"/>
      <c r="AY60" s="37"/>
      <c r="AZ60" s="37" t="s">
        <v>64</v>
      </c>
      <c r="BA60" s="37"/>
      <c r="BB60" s="37"/>
      <c r="BC60" s="37"/>
      <c r="BD60" s="37"/>
      <c r="BE60" s="37"/>
      <c r="BF60" s="37" t="s">
        <v>321</v>
      </c>
      <c r="BG60" s="37"/>
      <c r="BH60" s="37"/>
      <c r="BI60" s="37"/>
      <c r="BJ60" s="37"/>
      <c r="BK60" s="37" t="s">
        <v>322</v>
      </c>
      <c r="BL60" s="37"/>
      <c r="BM60" s="37"/>
      <c r="BN60" s="37"/>
      <c r="BO60" s="37"/>
      <c r="BP60" s="47">
        <f>BP171</f>
        <v>2782000</v>
      </c>
      <c r="BQ60" s="47"/>
      <c r="BR60" s="47"/>
      <c r="BS60" s="47"/>
      <c r="BT60" s="47"/>
      <c r="BU60" s="47"/>
      <c r="BV60" s="47"/>
      <c r="BW60" s="47"/>
      <c r="BX60" s="47"/>
      <c r="BY60" s="47">
        <f>BY171</f>
        <v>2782000</v>
      </c>
      <c r="BZ60" s="47"/>
      <c r="CA60" s="47"/>
      <c r="CB60" s="47"/>
      <c r="CC60" s="47"/>
      <c r="CD60" s="47"/>
      <c r="CE60" s="47"/>
      <c r="CF60" s="47"/>
      <c r="CG60" s="47"/>
      <c r="CH60" s="47">
        <f>CH171</f>
        <v>2782000</v>
      </c>
      <c r="CI60" s="47"/>
      <c r="CJ60" s="47"/>
      <c r="CK60" s="47"/>
      <c r="CL60" s="47"/>
      <c r="CM60" s="47"/>
      <c r="CN60" s="47"/>
      <c r="CO60" s="47"/>
      <c r="CP60" s="47"/>
      <c r="CQ60" s="59"/>
      <c r="CR60" s="59"/>
      <c r="CS60" s="59"/>
      <c r="CT60" s="59"/>
      <c r="CU60" s="59"/>
      <c r="CV60" s="59"/>
      <c r="CW60" s="59"/>
      <c r="CX60" s="59"/>
      <c r="CY60" s="59"/>
    </row>
    <row r="61" spans="1:103" ht="12.75">
      <c r="A61" s="45" t="s">
        <v>69</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37" t="s">
        <v>359</v>
      </c>
      <c r="AW61" s="37"/>
      <c r="AX61" s="37"/>
      <c r="AY61" s="37"/>
      <c r="AZ61" s="37" t="s">
        <v>64</v>
      </c>
      <c r="BA61" s="37"/>
      <c r="BB61" s="37"/>
      <c r="BC61" s="37"/>
      <c r="BD61" s="37"/>
      <c r="BE61" s="37"/>
      <c r="BF61" s="37" t="s">
        <v>321</v>
      </c>
      <c r="BG61" s="37"/>
      <c r="BH61" s="37"/>
      <c r="BI61" s="37"/>
      <c r="BJ61" s="37"/>
      <c r="BK61" s="37" t="s">
        <v>363</v>
      </c>
      <c r="BL61" s="37"/>
      <c r="BM61" s="37"/>
      <c r="BN61" s="37"/>
      <c r="BO61" s="37"/>
      <c r="BP61" s="82">
        <f>BP90+BP104</f>
        <v>5210604</v>
      </c>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59"/>
      <c r="CR61" s="59"/>
      <c r="CS61" s="59"/>
      <c r="CT61" s="59"/>
      <c r="CU61" s="59"/>
      <c r="CV61" s="59"/>
      <c r="CW61" s="59"/>
      <c r="CX61" s="59"/>
      <c r="CY61" s="59"/>
    </row>
    <row r="62" spans="1:103" ht="12.75">
      <c r="A62" s="45" t="s">
        <v>69</v>
      </c>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37" t="s">
        <v>359</v>
      </c>
      <c r="AW62" s="37"/>
      <c r="AX62" s="37"/>
      <c r="AY62" s="37"/>
      <c r="AZ62" s="37" t="s">
        <v>64</v>
      </c>
      <c r="BA62" s="37"/>
      <c r="BB62" s="37"/>
      <c r="BC62" s="37"/>
      <c r="BD62" s="37"/>
      <c r="BE62" s="37"/>
      <c r="BF62" s="37" t="s">
        <v>321</v>
      </c>
      <c r="BG62" s="37"/>
      <c r="BH62" s="37"/>
      <c r="BI62" s="37"/>
      <c r="BJ62" s="37"/>
      <c r="BK62" s="37" t="s">
        <v>365</v>
      </c>
      <c r="BL62" s="37"/>
      <c r="BM62" s="37"/>
      <c r="BN62" s="37"/>
      <c r="BO62" s="37"/>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row>
    <row r="63" spans="1:103" ht="12.75">
      <c r="A63" s="45" t="s">
        <v>69</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37" t="s">
        <v>359</v>
      </c>
      <c r="AW63" s="37"/>
      <c r="AX63" s="37"/>
      <c r="AY63" s="37"/>
      <c r="AZ63" s="37" t="s">
        <v>64</v>
      </c>
      <c r="BA63" s="37"/>
      <c r="BB63" s="37"/>
      <c r="BC63" s="37"/>
      <c r="BD63" s="37"/>
      <c r="BE63" s="37"/>
      <c r="BF63" s="37" t="s">
        <v>321</v>
      </c>
      <c r="BG63" s="37"/>
      <c r="BH63" s="37"/>
      <c r="BI63" s="37"/>
      <c r="BJ63" s="37"/>
      <c r="BK63" s="37" t="s">
        <v>371</v>
      </c>
      <c r="BL63" s="37"/>
      <c r="BM63" s="37"/>
      <c r="BN63" s="37"/>
      <c r="BO63" s="37"/>
      <c r="BP63" s="82">
        <f>BP177+BP186</f>
        <v>20803955.19</v>
      </c>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row>
    <row r="64" spans="1:103" ht="12.75">
      <c r="A64" s="45" t="s">
        <v>69</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37" t="s">
        <v>359</v>
      </c>
      <c r="AW64" s="37"/>
      <c r="AX64" s="37"/>
      <c r="AY64" s="37"/>
      <c r="AZ64" s="37" t="s">
        <v>64</v>
      </c>
      <c r="BA64" s="37"/>
      <c r="BB64" s="37"/>
      <c r="BC64" s="37"/>
      <c r="BD64" s="37"/>
      <c r="BE64" s="37"/>
      <c r="BF64" s="37" t="s">
        <v>368</v>
      </c>
      <c r="BG64" s="37"/>
      <c r="BH64" s="37"/>
      <c r="BI64" s="37"/>
      <c r="BJ64" s="37"/>
      <c r="BK64" s="37" t="s">
        <v>369</v>
      </c>
      <c r="BL64" s="37"/>
      <c r="BM64" s="37"/>
      <c r="BN64" s="37"/>
      <c r="BO64" s="37"/>
      <c r="BP64" s="82">
        <f>BP173</f>
        <v>1292700</v>
      </c>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row>
    <row r="65" spans="1:103" ht="13.5" customHeight="1">
      <c r="A65" s="57" t="s">
        <v>65</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1" t="s">
        <v>66</v>
      </c>
      <c r="AW65" s="51"/>
      <c r="AX65" s="51"/>
      <c r="AY65" s="51"/>
      <c r="AZ65" s="37"/>
      <c r="BA65" s="37"/>
      <c r="BB65" s="37"/>
      <c r="BC65" s="37"/>
      <c r="BD65" s="37"/>
      <c r="BE65" s="37"/>
      <c r="BF65" s="37"/>
      <c r="BG65" s="37"/>
      <c r="BH65" s="37"/>
      <c r="BI65" s="37"/>
      <c r="BJ65" s="37"/>
      <c r="BK65" s="37"/>
      <c r="BL65" s="37"/>
      <c r="BM65" s="37"/>
      <c r="BN65" s="37"/>
      <c r="BO65" s="37"/>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0"/>
      <c r="CR65" s="80"/>
      <c r="CS65" s="80"/>
      <c r="CT65" s="80"/>
      <c r="CU65" s="80"/>
      <c r="CV65" s="80"/>
      <c r="CW65" s="80"/>
      <c r="CX65" s="80"/>
      <c r="CY65" s="80"/>
    </row>
    <row r="66" spans="1:103" ht="14.25" customHeight="1">
      <c r="A66" s="57" t="s">
        <v>47</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1" t="s">
        <v>68</v>
      </c>
      <c r="AW66" s="51"/>
      <c r="AX66" s="51"/>
      <c r="AY66" s="51"/>
      <c r="AZ66" s="51" t="s">
        <v>67</v>
      </c>
      <c r="BA66" s="51"/>
      <c r="BB66" s="51"/>
      <c r="BC66" s="51"/>
      <c r="BD66" s="51"/>
      <c r="BE66" s="51"/>
      <c r="BF66" s="51" t="s">
        <v>307</v>
      </c>
      <c r="BG66" s="51"/>
      <c r="BH66" s="51"/>
      <c r="BI66" s="51"/>
      <c r="BJ66" s="51"/>
      <c r="BK66" s="51" t="s">
        <v>308</v>
      </c>
      <c r="BL66" s="51"/>
      <c r="BM66" s="51"/>
      <c r="BN66" s="51"/>
      <c r="BO66" s="51"/>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80"/>
      <c r="CR66" s="80"/>
      <c r="CS66" s="80"/>
      <c r="CT66" s="80"/>
      <c r="CU66" s="80"/>
      <c r="CV66" s="80"/>
      <c r="CW66" s="80"/>
      <c r="CX66" s="80"/>
      <c r="CY66" s="80"/>
    </row>
    <row r="67" spans="1:103" ht="14.25" customHeight="1">
      <c r="A67" s="57" t="s">
        <v>69</v>
      </c>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1"/>
      <c r="AW67" s="51"/>
      <c r="AX67" s="51"/>
      <c r="AY67" s="51"/>
      <c r="AZ67" s="51"/>
      <c r="BA67" s="51"/>
      <c r="BB67" s="51"/>
      <c r="BC67" s="51"/>
      <c r="BD67" s="51"/>
      <c r="BE67" s="51"/>
      <c r="BF67" s="51"/>
      <c r="BG67" s="51"/>
      <c r="BH67" s="51"/>
      <c r="BI67" s="51"/>
      <c r="BJ67" s="51"/>
      <c r="BK67" s="51"/>
      <c r="BL67" s="51"/>
      <c r="BM67" s="51"/>
      <c r="BN67" s="51"/>
      <c r="BO67" s="51"/>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80"/>
      <c r="CR67" s="80"/>
      <c r="CS67" s="80"/>
      <c r="CT67" s="80"/>
      <c r="CU67" s="80"/>
      <c r="CV67" s="80"/>
      <c r="CW67" s="80"/>
      <c r="CX67" s="80"/>
      <c r="CY67" s="80"/>
    </row>
    <row r="68" spans="1:103" ht="14.25" customHeight="1">
      <c r="A68" s="49" t="s">
        <v>69</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37"/>
      <c r="AW68" s="37"/>
      <c r="AX68" s="37"/>
      <c r="AY68" s="37"/>
      <c r="AZ68" s="37"/>
      <c r="BA68" s="37"/>
      <c r="BB68" s="37"/>
      <c r="BC68" s="37"/>
      <c r="BD68" s="37"/>
      <c r="BE68" s="37"/>
      <c r="BF68" s="37"/>
      <c r="BG68" s="37"/>
      <c r="BH68" s="37"/>
      <c r="BI68" s="37"/>
      <c r="BJ68" s="37"/>
      <c r="BK68" s="37"/>
      <c r="BL68" s="37"/>
      <c r="BM68" s="37"/>
      <c r="BN68" s="37"/>
      <c r="BO68" s="37"/>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59"/>
      <c r="CR68" s="59"/>
      <c r="CS68" s="59"/>
      <c r="CT68" s="59"/>
      <c r="CU68" s="59"/>
      <c r="CV68" s="59"/>
      <c r="CW68" s="59"/>
      <c r="CX68" s="59"/>
      <c r="CY68" s="59"/>
    </row>
    <row r="69" spans="1:103" ht="13.5" customHeight="1">
      <c r="A69" s="49" t="s">
        <v>70</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37" t="s">
        <v>71</v>
      </c>
      <c r="AW69" s="37"/>
      <c r="AX69" s="37"/>
      <c r="AY69" s="37"/>
      <c r="AZ69" s="37" t="s">
        <v>67</v>
      </c>
      <c r="BA69" s="37"/>
      <c r="BB69" s="37"/>
      <c r="BC69" s="37"/>
      <c r="BD69" s="37"/>
      <c r="BE69" s="37"/>
      <c r="BF69" s="37"/>
      <c r="BG69" s="37"/>
      <c r="BH69" s="37"/>
      <c r="BI69" s="37"/>
      <c r="BJ69" s="37"/>
      <c r="BK69" s="37"/>
      <c r="BL69" s="37"/>
      <c r="BM69" s="37"/>
      <c r="BN69" s="37"/>
      <c r="BO69" s="37"/>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row>
    <row r="70" spans="1:103" ht="13.5" customHeight="1">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37"/>
      <c r="AW70" s="37"/>
      <c r="AX70" s="37"/>
      <c r="AY70" s="37"/>
      <c r="AZ70" s="37"/>
      <c r="BA70" s="37"/>
      <c r="BB70" s="37"/>
      <c r="BC70" s="37"/>
      <c r="BD70" s="37"/>
      <c r="BE70" s="37"/>
      <c r="BF70" s="37"/>
      <c r="BG70" s="37"/>
      <c r="BH70" s="37"/>
      <c r="BI70" s="37"/>
      <c r="BJ70" s="37"/>
      <c r="BK70" s="37"/>
      <c r="BL70" s="37"/>
      <c r="BM70" s="37"/>
      <c r="BN70" s="37"/>
      <c r="BO70" s="37"/>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row>
    <row r="71" spans="1:103" ht="13.5" customHeight="1">
      <c r="A71" s="49" t="s">
        <v>72</v>
      </c>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37" t="s">
        <v>73</v>
      </c>
      <c r="AW71" s="37"/>
      <c r="AX71" s="37"/>
      <c r="AY71" s="37"/>
      <c r="AZ71" s="37"/>
      <c r="BA71" s="37"/>
      <c r="BB71" s="37"/>
      <c r="BC71" s="37"/>
      <c r="BD71" s="37"/>
      <c r="BE71" s="37"/>
      <c r="BF71" s="37"/>
      <c r="BG71" s="37"/>
      <c r="BH71" s="37"/>
      <c r="BI71" s="37"/>
      <c r="BJ71" s="37"/>
      <c r="BK71" s="37"/>
      <c r="BL71" s="37"/>
      <c r="BM71" s="37"/>
      <c r="BN71" s="37"/>
      <c r="BO71" s="37"/>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row>
    <row r="72" spans="1:103" ht="14.25" customHeight="1">
      <c r="A72" s="49" t="s">
        <v>47</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37"/>
      <c r="AW72" s="37"/>
      <c r="AX72" s="37"/>
      <c r="AY72" s="37"/>
      <c r="AZ72" s="37"/>
      <c r="BA72" s="37"/>
      <c r="BB72" s="37"/>
      <c r="BC72" s="37"/>
      <c r="BD72" s="37"/>
      <c r="BE72" s="37"/>
      <c r="BF72" s="37"/>
      <c r="BG72" s="37"/>
      <c r="BH72" s="37"/>
      <c r="BI72" s="37"/>
      <c r="BJ72" s="37"/>
      <c r="BK72" s="37"/>
      <c r="BL72" s="37"/>
      <c r="BM72" s="37"/>
      <c r="BN72" s="37"/>
      <c r="BO72" s="37"/>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row>
    <row r="73" spans="1:103" ht="12.7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37"/>
      <c r="AW73" s="37"/>
      <c r="AX73" s="37"/>
      <c r="AY73" s="37"/>
      <c r="AZ73" s="37"/>
      <c r="BA73" s="37"/>
      <c r="BB73" s="37"/>
      <c r="BC73" s="37"/>
      <c r="BD73" s="37"/>
      <c r="BE73" s="37"/>
      <c r="BF73" s="37"/>
      <c r="BG73" s="37"/>
      <c r="BH73" s="37"/>
      <c r="BI73" s="37"/>
      <c r="BJ73" s="37"/>
      <c r="BK73" s="37"/>
      <c r="BL73" s="37"/>
      <c r="BM73" s="37"/>
      <c r="BN73" s="37"/>
      <c r="BO73" s="37"/>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row>
    <row r="74" spans="1:103" ht="13.5" customHeight="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37"/>
      <c r="AW74" s="37"/>
      <c r="AX74" s="37"/>
      <c r="AY74" s="37"/>
      <c r="AZ74" s="37"/>
      <c r="BA74" s="37"/>
      <c r="BB74" s="37"/>
      <c r="BC74" s="37"/>
      <c r="BD74" s="37"/>
      <c r="BE74" s="37"/>
      <c r="BF74" s="37"/>
      <c r="BG74" s="37"/>
      <c r="BH74" s="37"/>
      <c r="BI74" s="37"/>
      <c r="BJ74" s="37"/>
      <c r="BK74" s="37"/>
      <c r="BL74" s="37"/>
      <c r="BM74" s="37"/>
      <c r="BN74" s="37"/>
      <c r="BO74" s="37"/>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row>
    <row r="75" spans="1:103" ht="13.5" customHeight="1">
      <c r="A75" s="49" t="s">
        <v>74</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37" t="s">
        <v>75</v>
      </c>
      <c r="AW75" s="37"/>
      <c r="AX75" s="37"/>
      <c r="AY75" s="37"/>
      <c r="AZ75" s="37" t="s">
        <v>42</v>
      </c>
      <c r="BA75" s="37"/>
      <c r="BB75" s="37"/>
      <c r="BC75" s="37"/>
      <c r="BD75" s="37"/>
      <c r="BE75" s="37"/>
      <c r="BF75" s="37"/>
      <c r="BG75" s="37"/>
      <c r="BH75" s="37"/>
      <c r="BI75" s="37"/>
      <c r="BJ75" s="37"/>
      <c r="BK75" s="37"/>
      <c r="BL75" s="37"/>
      <c r="BM75" s="37"/>
      <c r="BN75" s="37"/>
      <c r="BO75" s="37"/>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row>
    <row r="76" spans="1:103" ht="14.25" customHeight="1">
      <c r="A76" s="49" t="s">
        <v>76</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37" t="s">
        <v>77</v>
      </c>
      <c r="AW76" s="37"/>
      <c r="AX76" s="37"/>
      <c r="AY76" s="37"/>
      <c r="AZ76" s="37" t="s">
        <v>78</v>
      </c>
      <c r="BA76" s="37"/>
      <c r="BB76" s="37"/>
      <c r="BC76" s="37"/>
      <c r="BD76" s="37"/>
      <c r="BE76" s="37"/>
      <c r="BF76" s="37"/>
      <c r="BG76" s="37"/>
      <c r="BH76" s="37"/>
      <c r="BI76" s="37"/>
      <c r="BJ76" s="37"/>
      <c r="BK76" s="37"/>
      <c r="BL76" s="37"/>
      <c r="BM76" s="37"/>
      <c r="BN76" s="37"/>
      <c r="BO76" s="37"/>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t="s">
        <v>42</v>
      </c>
      <c r="CR76" s="59"/>
      <c r="CS76" s="59"/>
      <c r="CT76" s="59"/>
      <c r="CU76" s="59"/>
      <c r="CV76" s="59"/>
      <c r="CW76" s="59"/>
      <c r="CX76" s="59"/>
      <c r="CY76" s="59"/>
    </row>
    <row r="77" spans="1:103" ht="14.25" customHeight="1">
      <c r="A77" s="49" t="s">
        <v>79</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37"/>
      <c r="AW77" s="37"/>
      <c r="AX77" s="37"/>
      <c r="AY77" s="37"/>
      <c r="AZ77" s="37"/>
      <c r="BA77" s="37"/>
      <c r="BB77" s="37"/>
      <c r="BC77" s="37"/>
      <c r="BD77" s="37"/>
      <c r="BE77" s="37"/>
      <c r="BF77" s="37"/>
      <c r="BG77" s="37"/>
      <c r="BH77" s="37"/>
      <c r="BI77" s="37"/>
      <c r="BJ77" s="37"/>
      <c r="BK77" s="37"/>
      <c r="BL77" s="37"/>
      <c r="BM77" s="37"/>
      <c r="BN77" s="37"/>
      <c r="BO77" s="37"/>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row>
    <row r="78" spans="1:103" ht="14.25" customHeight="1">
      <c r="A78" s="49" t="s">
        <v>80</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37"/>
      <c r="AW78" s="37"/>
      <c r="AX78" s="37"/>
      <c r="AY78" s="37"/>
      <c r="AZ78" s="37"/>
      <c r="BA78" s="37"/>
      <c r="BB78" s="37"/>
      <c r="BC78" s="37"/>
      <c r="BD78" s="37"/>
      <c r="BE78" s="37"/>
      <c r="BF78" s="37"/>
      <c r="BG78" s="37"/>
      <c r="BH78" s="37"/>
      <c r="BI78" s="37"/>
      <c r="BJ78" s="37"/>
      <c r="BK78" s="37"/>
      <c r="BL78" s="37"/>
      <c r="BM78" s="37"/>
      <c r="BN78" s="37"/>
      <c r="BO78" s="37"/>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row>
    <row r="79" spans="1:103" ht="13.5" customHeight="1">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37"/>
      <c r="AW79" s="37"/>
      <c r="AX79" s="37"/>
      <c r="AY79" s="37"/>
      <c r="AZ79" s="37"/>
      <c r="BA79" s="37"/>
      <c r="BB79" s="37"/>
      <c r="BC79" s="37"/>
      <c r="BD79" s="37"/>
      <c r="BE79" s="37"/>
      <c r="BF79" s="37"/>
      <c r="BG79" s="37"/>
      <c r="BH79" s="37"/>
      <c r="BI79" s="37"/>
      <c r="BJ79" s="37"/>
      <c r="BK79" s="37"/>
      <c r="BL79" s="37"/>
      <c r="BM79" s="37"/>
      <c r="BN79" s="37"/>
      <c r="BO79" s="37"/>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row>
    <row r="80" spans="1:103" ht="13.5" customHeight="1">
      <c r="A80" s="57" t="s">
        <v>81</v>
      </c>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1" t="s">
        <v>82</v>
      </c>
      <c r="AW80" s="51"/>
      <c r="AX80" s="51"/>
      <c r="AY80" s="51"/>
      <c r="AZ80" s="51" t="s">
        <v>42</v>
      </c>
      <c r="BA80" s="51"/>
      <c r="BB80" s="51"/>
      <c r="BC80" s="51"/>
      <c r="BD80" s="51"/>
      <c r="BE80" s="51"/>
      <c r="BF80" s="51" t="s">
        <v>42</v>
      </c>
      <c r="BG80" s="51"/>
      <c r="BH80" s="51"/>
      <c r="BI80" s="51"/>
      <c r="BJ80" s="51"/>
      <c r="BK80" s="51" t="s">
        <v>42</v>
      </c>
      <c r="BL80" s="51"/>
      <c r="BM80" s="51"/>
      <c r="BN80" s="51"/>
      <c r="BO80" s="51"/>
      <c r="BP80" s="56">
        <f>BP83+BP91+BP96+BP115+BP130+BP148</f>
        <v>143645527.19</v>
      </c>
      <c r="BQ80" s="56"/>
      <c r="BR80" s="56"/>
      <c r="BS80" s="56"/>
      <c r="BT80" s="56"/>
      <c r="BU80" s="56"/>
      <c r="BV80" s="56"/>
      <c r="BW80" s="56"/>
      <c r="BX80" s="56"/>
      <c r="BY80" s="56">
        <f>BY83+BY91+BY96+BY115+BY130+BY148</f>
        <v>109675000</v>
      </c>
      <c r="BZ80" s="56"/>
      <c r="CA80" s="56"/>
      <c r="CB80" s="56"/>
      <c r="CC80" s="56"/>
      <c r="CD80" s="56"/>
      <c r="CE80" s="56"/>
      <c r="CF80" s="56"/>
      <c r="CG80" s="56"/>
      <c r="CH80" s="56">
        <f>CH83+CH91+CH96+CH115+CH130+CH148</f>
        <v>109675000</v>
      </c>
      <c r="CI80" s="56"/>
      <c r="CJ80" s="56"/>
      <c r="CK80" s="56"/>
      <c r="CL80" s="56"/>
      <c r="CM80" s="56"/>
      <c r="CN80" s="56"/>
      <c r="CO80" s="56"/>
      <c r="CP80" s="56"/>
      <c r="CQ80" s="80"/>
      <c r="CR80" s="80"/>
      <c r="CS80" s="80"/>
      <c r="CT80" s="80"/>
      <c r="CU80" s="80"/>
      <c r="CV80" s="80"/>
      <c r="CW80" s="80"/>
      <c r="CX80" s="80"/>
      <c r="CY80" s="80"/>
    </row>
    <row r="81" spans="1:103" ht="14.25" customHeight="1">
      <c r="A81" s="49" t="s">
        <v>47</v>
      </c>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37" t="s">
        <v>83</v>
      </c>
      <c r="AW81" s="37"/>
      <c r="AX81" s="37"/>
      <c r="AY81" s="37"/>
      <c r="AZ81" s="37" t="s">
        <v>42</v>
      </c>
      <c r="BA81" s="37"/>
      <c r="BB81" s="37"/>
      <c r="BC81" s="37"/>
      <c r="BD81" s="37"/>
      <c r="BE81" s="37"/>
      <c r="BF81" s="37" t="s">
        <v>42</v>
      </c>
      <c r="BG81" s="37"/>
      <c r="BH81" s="37"/>
      <c r="BI81" s="37"/>
      <c r="BJ81" s="37"/>
      <c r="BK81" s="37" t="s">
        <v>42</v>
      </c>
      <c r="BL81" s="37"/>
      <c r="BM81" s="37"/>
      <c r="BN81" s="37"/>
      <c r="BO81" s="37"/>
      <c r="BP81" s="82">
        <f>BP83+BP91+BP97</f>
        <v>84841776.64</v>
      </c>
      <c r="BQ81" s="82"/>
      <c r="BR81" s="82"/>
      <c r="BS81" s="82"/>
      <c r="BT81" s="82"/>
      <c r="BU81" s="82"/>
      <c r="BV81" s="82"/>
      <c r="BW81" s="82"/>
      <c r="BX81" s="82"/>
      <c r="BY81" s="82">
        <f>BY83+BY91+BY97</f>
        <v>79056000</v>
      </c>
      <c r="BZ81" s="82"/>
      <c r="CA81" s="82"/>
      <c r="CB81" s="82"/>
      <c r="CC81" s="82"/>
      <c r="CD81" s="82"/>
      <c r="CE81" s="82"/>
      <c r="CF81" s="82"/>
      <c r="CG81" s="82"/>
      <c r="CH81" s="82">
        <f>CH83+CH91+CH97</f>
        <v>79056000</v>
      </c>
      <c r="CI81" s="82"/>
      <c r="CJ81" s="82"/>
      <c r="CK81" s="82"/>
      <c r="CL81" s="82"/>
      <c r="CM81" s="82"/>
      <c r="CN81" s="82"/>
      <c r="CO81" s="82"/>
      <c r="CP81" s="82"/>
      <c r="CQ81" s="59" t="s">
        <v>42</v>
      </c>
      <c r="CR81" s="59"/>
      <c r="CS81" s="59"/>
      <c r="CT81" s="59"/>
      <c r="CU81" s="59"/>
      <c r="CV81" s="59"/>
      <c r="CW81" s="59"/>
      <c r="CX81" s="59"/>
      <c r="CY81" s="59"/>
    </row>
    <row r="82" spans="1:103" ht="14.25" customHeight="1">
      <c r="A82" s="49" t="s">
        <v>84</v>
      </c>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37"/>
      <c r="AW82" s="37"/>
      <c r="AX82" s="37"/>
      <c r="AY82" s="37"/>
      <c r="AZ82" s="37"/>
      <c r="BA82" s="37"/>
      <c r="BB82" s="37"/>
      <c r="BC82" s="37"/>
      <c r="BD82" s="37"/>
      <c r="BE82" s="37"/>
      <c r="BF82" s="37"/>
      <c r="BG82" s="37"/>
      <c r="BH82" s="37"/>
      <c r="BI82" s="37"/>
      <c r="BJ82" s="37"/>
      <c r="BK82" s="37"/>
      <c r="BL82" s="37"/>
      <c r="BM82" s="37"/>
      <c r="BN82" s="37"/>
      <c r="BO82" s="37"/>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59"/>
      <c r="CR82" s="59"/>
      <c r="CS82" s="59"/>
      <c r="CT82" s="59"/>
      <c r="CU82" s="59"/>
      <c r="CV82" s="59"/>
      <c r="CW82" s="59"/>
      <c r="CX82" s="59"/>
      <c r="CY82" s="59"/>
    </row>
    <row r="83" spans="1:103" ht="14.25" customHeight="1">
      <c r="A83" s="57" t="s">
        <v>47</v>
      </c>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1" t="s">
        <v>85</v>
      </c>
      <c r="AW83" s="51"/>
      <c r="AX83" s="51"/>
      <c r="AY83" s="51"/>
      <c r="AZ83" s="51" t="s">
        <v>86</v>
      </c>
      <c r="BA83" s="51"/>
      <c r="BB83" s="51"/>
      <c r="BC83" s="51"/>
      <c r="BD83" s="51"/>
      <c r="BE83" s="51"/>
      <c r="BF83" s="51" t="s">
        <v>315</v>
      </c>
      <c r="BG83" s="51"/>
      <c r="BH83" s="51"/>
      <c r="BI83" s="51"/>
      <c r="BJ83" s="51"/>
      <c r="BK83" s="51" t="s">
        <v>308</v>
      </c>
      <c r="BL83" s="51"/>
      <c r="BM83" s="51"/>
      <c r="BN83" s="51"/>
      <c r="BO83" s="51"/>
      <c r="BP83" s="56">
        <f>SUM(BP85:BX90)</f>
        <v>65103047</v>
      </c>
      <c r="BQ83" s="56"/>
      <c r="BR83" s="56"/>
      <c r="BS83" s="56"/>
      <c r="BT83" s="56"/>
      <c r="BU83" s="56"/>
      <c r="BV83" s="56"/>
      <c r="BW83" s="56"/>
      <c r="BX83" s="56"/>
      <c r="BY83" s="56">
        <f>SUM(BY85:CG88)</f>
        <v>60659000</v>
      </c>
      <c r="BZ83" s="56"/>
      <c r="CA83" s="56"/>
      <c r="CB83" s="56"/>
      <c r="CC83" s="56"/>
      <c r="CD83" s="56"/>
      <c r="CE83" s="56"/>
      <c r="CF83" s="56"/>
      <c r="CG83" s="56"/>
      <c r="CH83" s="56">
        <f>SUM(CH85:CP88)</f>
        <v>60659000</v>
      </c>
      <c r="CI83" s="56"/>
      <c r="CJ83" s="56"/>
      <c r="CK83" s="56"/>
      <c r="CL83" s="56"/>
      <c r="CM83" s="56"/>
      <c r="CN83" s="56"/>
      <c r="CO83" s="56"/>
      <c r="CP83" s="56"/>
      <c r="CQ83" s="80" t="s">
        <v>42</v>
      </c>
      <c r="CR83" s="80"/>
      <c r="CS83" s="80"/>
      <c r="CT83" s="80"/>
      <c r="CU83" s="80"/>
      <c r="CV83" s="80"/>
      <c r="CW83" s="80"/>
      <c r="CX83" s="80"/>
      <c r="CY83" s="80"/>
    </row>
    <row r="84" spans="1:103" ht="14.25" customHeight="1">
      <c r="A84" s="57" t="s">
        <v>87</v>
      </c>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1"/>
      <c r="AW84" s="51"/>
      <c r="AX84" s="51"/>
      <c r="AY84" s="51"/>
      <c r="AZ84" s="51"/>
      <c r="BA84" s="51"/>
      <c r="BB84" s="51"/>
      <c r="BC84" s="51"/>
      <c r="BD84" s="51"/>
      <c r="BE84" s="51"/>
      <c r="BF84" s="51"/>
      <c r="BG84" s="51"/>
      <c r="BH84" s="51"/>
      <c r="BI84" s="51"/>
      <c r="BJ84" s="51"/>
      <c r="BK84" s="51"/>
      <c r="BL84" s="51"/>
      <c r="BM84" s="51"/>
      <c r="BN84" s="51"/>
      <c r="BO84" s="51"/>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80"/>
      <c r="CR84" s="80"/>
      <c r="CS84" s="80"/>
      <c r="CT84" s="80"/>
      <c r="CU84" s="80"/>
      <c r="CV84" s="80"/>
      <c r="CW84" s="80"/>
      <c r="CX84" s="80"/>
      <c r="CY84" s="80"/>
    </row>
    <row r="85" spans="1:103" ht="14.25" customHeight="1">
      <c r="A85" s="49" t="s">
        <v>87</v>
      </c>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37"/>
      <c r="AW85" s="37"/>
      <c r="AX85" s="37"/>
      <c r="AY85" s="37"/>
      <c r="AZ85" s="37" t="s">
        <v>86</v>
      </c>
      <c r="BA85" s="37"/>
      <c r="BB85" s="37"/>
      <c r="BC85" s="37"/>
      <c r="BD85" s="37"/>
      <c r="BE85" s="37"/>
      <c r="BF85" s="37" t="s">
        <v>302</v>
      </c>
      <c r="BG85" s="37"/>
      <c r="BH85" s="37"/>
      <c r="BI85" s="37"/>
      <c r="BJ85" s="37"/>
      <c r="BK85" s="37" t="s">
        <v>303</v>
      </c>
      <c r="BL85" s="37"/>
      <c r="BM85" s="37"/>
      <c r="BN85" s="37"/>
      <c r="BO85" s="37"/>
      <c r="BP85" s="58">
        <f>3995000+4474000+24000+45000</f>
        <v>8538000</v>
      </c>
      <c r="BQ85" s="58"/>
      <c r="BR85" s="58"/>
      <c r="BS85" s="58"/>
      <c r="BT85" s="58"/>
      <c r="BU85" s="58"/>
      <c r="BV85" s="58"/>
      <c r="BW85" s="58"/>
      <c r="BX85" s="58"/>
      <c r="BY85" s="58">
        <f>3995000+4474000</f>
        <v>8469000</v>
      </c>
      <c r="BZ85" s="58"/>
      <c r="CA85" s="58"/>
      <c r="CB85" s="58"/>
      <c r="CC85" s="58"/>
      <c r="CD85" s="58"/>
      <c r="CE85" s="58"/>
      <c r="CF85" s="58"/>
      <c r="CG85" s="58"/>
      <c r="CH85" s="58">
        <f>3995000+4474000</f>
        <v>8469000</v>
      </c>
      <c r="CI85" s="58"/>
      <c r="CJ85" s="58"/>
      <c r="CK85" s="58"/>
      <c r="CL85" s="58"/>
      <c r="CM85" s="58"/>
      <c r="CN85" s="58"/>
      <c r="CO85" s="58"/>
      <c r="CP85" s="58"/>
      <c r="CQ85" s="59"/>
      <c r="CR85" s="59"/>
      <c r="CS85" s="59"/>
      <c r="CT85" s="59"/>
      <c r="CU85" s="59"/>
      <c r="CV85" s="59"/>
      <c r="CW85" s="59"/>
      <c r="CX85" s="59"/>
      <c r="CY85" s="59"/>
    </row>
    <row r="86" spans="1:103" ht="14.25" customHeight="1">
      <c r="A86" s="49" t="s">
        <v>87</v>
      </c>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37"/>
      <c r="AW86" s="37"/>
      <c r="AX86" s="37"/>
      <c r="AY86" s="37"/>
      <c r="AZ86" s="37" t="s">
        <v>86</v>
      </c>
      <c r="BA86" s="37"/>
      <c r="BB86" s="37"/>
      <c r="BC86" s="37"/>
      <c r="BD86" s="37"/>
      <c r="BE86" s="37"/>
      <c r="BF86" s="37" t="s">
        <v>302</v>
      </c>
      <c r="BG86" s="37"/>
      <c r="BH86" s="37"/>
      <c r="BI86" s="37"/>
      <c r="BJ86" s="37"/>
      <c r="BK86" s="37" t="s">
        <v>304</v>
      </c>
      <c r="BL86" s="37"/>
      <c r="BM86" s="37"/>
      <c r="BN86" s="37"/>
      <c r="BO86" s="37"/>
      <c r="BP86" s="58">
        <f>5313000</f>
        <v>5313000</v>
      </c>
      <c r="BQ86" s="58"/>
      <c r="BR86" s="58"/>
      <c r="BS86" s="58"/>
      <c r="BT86" s="58"/>
      <c r="BU86" s="58"/>
      <c r="BV86" s="58"/>
      <c r="BW86" s="58"/>
      <c r="BX86" s="58"/>
      <c r="BY86" s="58">
        <f>5313000</f>
        <v>5313000</v>
      </c>
      <c r="BZ86" s="58"/>
      <c r="CA86" s="58"/>
      <c r="CB86" s="58"/>
      <c r="CC86" s="58"/>
      <c r="CD86" s="58"/>
      <c r="CE86" s="58"/>
      <c r="CF86" s="58"/>
      <c r="CG86" s="58"/>
      <c r="CH86" s="58">
        <f>5313000</f>
        <v>5313000</v>
      </c>
      <c r="CI86" s="58"/>
      <c r="CJ86" s="58"/>
      <c r="CK86" s="58"/>
      <c r="CL86" s="58"/>
      <c r="CM86" s="58"/>
      <c r="CN86" s="58"/>
      <c r="CO86" s="58"/>
      <c r="CP86" s="58"/>
      <c r="CQ86" s="59"/>
      <c r="CR86" s="59"/>
      <c r="CS86" s="59"/>
      <c r="CT86" s="59"/>
      <c r="CU86" s="59"/>
      <c r="CV86" s="59"/>
      <c r="CW86" s="59"/>
      <c r="CX86" s="59"/>
      <c r="CY86" s="59"/>
    </row>
    <row r="87" spans="1:103" ht="14.25" customHeight="1">
      <c r="A87" s="49" t="s">
        <v>87</v>
      </c>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37"/>
      <c r="AW87" s="37"/>
      <c r="AX87" s="37"/>
      <c r="AY87" s="37"/>
      <c r="AZ87" s="37" t="s">
        <v>86</v>
      </c>
      <c r="BA87" s="37"/>
      <c r="BB87" s="37"/>
      <c r="BC87" s="37"/>
      <c r="BD87" s="37"/>
      <c r="BE87" s="37"/>
      <c r="BF87" s="37" t="s">
        <v>302</v>
      </c>
      <c r="BG87" s="37"/>
      <c r="BH87" s="37"/>
      <c r="BI87" s="37"/>
      <c r="BJ87" s="37"/>
      <c r="BK87" s="37" t="s">
        <v>305</v>
      </c>
      <c r="BL87" s="37"/>
      <c r="BM87" s="37"/>
      <c r="BN87" s="37"/>
      <c r="BO87" s="37"/>
      <c r="BP87" s="47">
        <f>4297000+3820000+169000+56000</f>
        <v>8342000</v>
      </c>
      <c r="BQ87" s="47"/>
      <c r="BR87" s="47"/>
      <c r="BS87" s="47"/>
      <c r="BT87" s="47"/>
      <c r="BU87" s="47"/>
      <c r="BV87" s="47"/>
      <c r="BW87" s="47"/>
      <c r="BX87" s="47"/>
      <c r="BY87" s="47">
        <f>4297000+3820000+169000</f>
        <v>8286000</v>
      </c>
      <c r="BZ87" s="47"/>
      <c r="CA87" s="47"/>
      <c r="CB87" s="47"/>
      <c r="CC87" s="47"/>
      <c r="CD87" s="47"/>
      <c r="CE87" s="47"/>
      <c r="CF87" s="47"/>
      <c r="CG87" s="47"/>
      <c r="CH87" s="47">
        <f>4297000+3820000+169000</f>
        <v>8286000</v>
      </c>
      <c r="CI87" s="47"/>
      <c r="CJ87" s="47"/>
      <c r="CK87" s="47"/>
      <c r="CL87" s="47"/>
      <c r="CM87" s="47"/>
      <c r="CN87" s="47"/>
      <c r="CO87" s="47"/>
      <c r="CP87" s="47"/>
      <c r="CQ87" s="59"/>
      <c r="CR87" s="59"/>
      <c r="CS87" s="59"/>
      <c r="CT87" s="59"/>
      <c r="CU87" s="59"/>
      <c r="CV87" s="59"/>
      <c r="CW87" s="59"/>
      <c r="CX87" s="59"/>
      <c r="CY87" s="59"/>
    </row>
    <row r="88" spans="1:103" ht="14.25" customHeight="1">
      <c r="A88" s="49" t="s">
        <v>87</v>
      </c>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37"/>
      <c r="AW88" s="37"/>
      <c r="AX88" s="37"/>
      <c r="AY88" s="37"/>
      <c r="AZ88" s="37" t="s">
        <v>86</v>
      </c>
      <c r="BA88" s="37"/>
      <c r="BB88" s="37"/>
      <c r="BC88" s="37"/>
      <c r="BD88" s="37"/>
      <c r="BE88" s="37"/>
      <c r="BF88" s="37" t="s">
        <v>302</v>
      </c>
      <c r="BG88" s="37"/>
      <c r="BH88" s="37"/>
      <c r="BI88" s="37"/>
      <c r="BJ88" s="37"/>
      <c r="BK88" s="37" t="s">
        <v>306</v>
      </c>
      <c r="BL88" s="37"/>
      <c r="BM88" s="37"/>
      <c r="BN88" s="37"/>
      <c r="BO88" s="37"/>
      <c r="BP88" s="47">
        <f>38591000+12000+141975</f>
        <v>38744975</v>
      </c>
      <c r="BQ88" s="47"/>
      <c r="BR88" s="47"/>
      <c r="BS88" s="47"/>
      <c r="BT88" s="47"/>
      <c r="BU88" s="47"/>
      <c r="BV88" s="47"/>
      <c r="BW88" s="47"/>
      <c r="BX88" s="47"/>
      <c r="BY88" s="47">
        <f>38591000</f>
        <v>38591000</v>
      </c>
      <c r="BZ88" s="47"/>
      <c r="CA88" s="47"/>
      <c r="CB88" s="47"/>
      <c r="CC88" s="47"/>
      <c r="CD88" s="47"/>
      <c r="CE88" s="47"/>
      <c r="CF88" s="47"/>
      <c r="CG88" s="47"/>
      <c r="CH88" s="47">
        <f>38591000</f>
        <v>38591000</v>
      </c>
      <c r="CI88" s="47"/>
      <c r="CJ88" s="47"/>
      <c r="CK88" s="47"/>
      <c r="CL88" s="47"/>
      <c r="CM88" s="47"/>
      <c r="CN88" s="47"/>
      <c r="CO88" s="47"/>
      <c r="CP88" s="47"/>
      <c r="CQ88" s="59"/>
      <c r="CR88" s="59"/>
      <c r="CS88" s="59"/>
      <c r="CT88" s="59"/>
      <c r="CU88" s="59"/>
      <c r="CV88" s="59"/>
      <c r="CW88" s="59"/>
      <c r="CX88" s="59"/>
      <c r="CY88" s="59"/>
    </row>
    <row r="89" spans="1:103" ht="14.25" customHeight="1">
      <c r="A89" s="49" t="s">
        <v>87</v>
      </c>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37"/>
      <c r="AW89" s="37"/>
      <c r="AX89" s="37"/>
      <c r="AY89" s="37"/>
      <c r="AZ89" s="37" t="s">
        <v>86</v>
      </c>
      <c r="BA89" s="37"/>
      <c r="BB89" s="37"/>
      <c r="BC89" s="37"/>
      <c r="BD89" s="37"/>
      <c r="BE89" s="37"/>
      <c r="BF89" s="37" t="s">
        <v>310</v>
      </c>
      <c r="BG89" s="37"/>
      <c r="BH89" s="37"/>
      <c r="BI89" s="37"/>
      <c r="BJ89" s="37"/>
      <c r="BK89" s="37" t="s">
        <v>364</v>
      </c>
      <c r="BL89" s="37"/>
      <c r="BM89" s="37"/>
      <c r="BN89" s="37"/>
      <c r="BO89" s="37"/>
      <c r="BP89" s="47">
        <f>163072</f>
        <v>163072</v>
      </c>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row>
    <row r="90" spans="1:103" ht="14.25" customHeight="1">
      <c r="A90" s="39" t="s">
        <v>87</v>
      </c>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1"/>
      <c r="AV90" s="42"/>
      <c r="AW90" s="43"/>
      <c r="AX90" s="43"/>
      <c r="AY90" s="44"/>
      <c r="AZ90" s="42" t="s">
        <v>86</v>
      </c>
      <c r="BA90" s="43"/>
      <c r="BB90" s="43"/>
      <c r="BC90" s="43"/>
      <c r="BD90" s="43"/>
      <c r="BE90" s="44"/>
      <c r="BF90" s="42" t="s">
        <v>321</v>
      </c>
      <c r="BG90" s="43"/>
      <c r="BH90" s="43"/>
      <c r="BI90" s="43"/>
      <c r="BJ90" s="44"/>
      <c r="BK90" s="42" t="s">
        <v>363</v>
      </c>
      <c r="BL90" s="43"/>
      <c r="BM90" s="43"/>
      <c r="BN90" s="43"/>
      <c r="BO90" s="44"/>
      <c r="BP90" s="89">
        <f>4002000</f>
        <v>4002000</v>
      </c>
      <c r="BQ90" s="90"/>
      <c r="BR90" s="90"/>
      <c r="BS90" s="90"/>
      <c r="BT90" s="90"/>
      <c r="BU90" s="90"/>
      <c r="BV90" s="90"/>
      <c r="BW90" s="90"/>
      <c r="BX90" s="91"/>
      <c r="BY90" s="89"/>
      <c r="BZ90" s="90"/>
      <c r="CA90" s="90"/>
      <c r="CB90" s="90"/>
      <c r="CC90" s="90"/>
      <c r="CD90" s="90"/>
      <c r="CE90" s="90"/>
      <c r="CF90" s="90"/>
      <c r="CG90" s="91"/>
      <c r="CH90" s="89"/>
      <c r="CI90" s="90"/>
      <c r="CJ90" s="90"/>
      <c r="CK90" s="90"/>
      <c r="CL90" s="90"/>
      <c r="CM90" s="90"/>
      <c r="CN90" s="90"/>
      <c r="CO90" s="90"/>
      <c r="CP90" s="91"/>
      <c r="CQ90" s="53"/>
      <c r="CR90" s="54"/>
      <c r="CS90" s="54"/>
      <c r="CT90" s="54"/>
      <c r="CU90" s="54"/>
      <c r="CV90" s="54"/>
      <c r="CW90" s="54"/>
      <c r="CX90" s="54"/>
      <c r="CY90" s="55"/>
    </row>
    <row r="91" spans="1:103" ht="13.5" customHeight="1">
      <c r="A91" s="57" t="s">
        <v>88</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1" t="s">
        <v>89</v>
      </c>
      <c r="AW91" s="51"/>
      <c r="AX91" s="51"/>
      <c r="AY91" s="51"/>
      <c r="AZ91" s="51" t="s">
        <v>90</v>
      </c>
      <c r="BA91" s="51"/>
      <c r="BB91" s="51"/>
      <c r="BC91" s="51"/>
      <c r="BD91" s="51"/>
      <c r="BE91" s="51"/>
      <c r="BF91" s="51" t="s">
        <v>315</v>
      </c>
      <c r="BG91" s="51"/>
      <c r="BH91" s="51"/>
      <c r="BI91" s="51"/>
      <c r="BJ91" s="51"/>
      <c r="BK91" s="51" t="s">
        <v>308</v>
      </c>
      <c r="BL91" s="51"/>
      <c r="BM91" s="51"/>
      <c r="BN91" s="51"/>
      <c r="BO91" s="51"/>
      <c r="BP91" s="56">
        <f>SUM(BP92:BX93)</f>
        <v>82000</v>
      </c>
      <c r="BQ91" s="56"/>
      <c r="BR91" s="56"/>
      <c r="BS91" s="56"/>
      <c r="BT91" s="56"/>
      <c r="BU91" s="56"/>
      <c r="BV91" s="56"/>
      <c r="BW91" s="56"/>
      <c r="BX91" s="56"/>
      <c r="BY91" s="56">
        <f>SUM(BY92:CG93)</f>
        <v>82000</v>
      </c>
      <c r="BZ91" s="56"/>
      <c r="CA91" s="56"/>
      <c r="CB91" s="56"/>
      <c r="CC91" s="56"/>
      <c r="CD91" s="56"/>
      <c r="CE91" s="56"/>
      <c r="CF91" s="56"/>
      <c r="CG91" s="56"/>
      <c r="CH91" s="56">
        <f>SUM(CH92:CP93)</f>
        <v>82000</v>
      </c>
      <c r="CI91" s="56"/>
      <c r="CJ91" s="56"/>
      <c r="CK91" s="56"/>
      <c r="CL91" s="56"/>
      <c r="CM91" s="56"/>
      <c r="CN91" s="56"/>
      <c r="CO91" s="56"/>
      <c r="CP91" s="56"/>
      <c r="CQ91" s="80" t="s">
        <v>42</v>
      </c>
      <c r="CR91" s="80"/>
      <c r="CS91" s="80"/>
      <c r="CT91" s="80"/>
      <c r="CU91" s="80"/>
      <c r="CV91" s="80"/>
      <c r="CW91" s="80"/>
      <c r="CX91" s="80"/>
      <c r="CY91" s="80"/>
    </row>
    <row r="92" spans="1:103" ht="13.5" customHeight="1">
      <c r="A92" s="49" t="s">
        <v>88</v>
      </c>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37"/>
      <c r="AW92" s="37"/>
      <c r="AX92" s="37"/>
      <c r="AY92" s="37"/>
      <c r="AZ92" s="37" t="s">
        <v>90</v>
      </c>
      <c r="BA92" s="37"/>
      <c r="BB92" s="37"/>
      <c r="BC92" s="37"/>
      <c r="BD92" s="37"/>
      <c r="BE92" s="37"/>
      <c r="BF92" s="37" t="s">
        <v>302</v>
      </c>
      <c r="BG92" s="37"/>
      <c r="BH92" s="37"/>
      <c r="BI92" s="37"/>
      <c r="BJ92" s="37"/>
      <c r="BK92" s="37" t="s">
        <v>303</v>
      </c>
      <c r="BL92" s="37"/>
      <c r="BM92" s="37"/>
      <c r="BN92" s="37"/>
      <c r="BO92" s="37"/>
      <c r="BP92" s="48">
        <f>21000</f>
        <v>21000</v>
      </c>
      <c r="BQ92" s="48"/>
      <c r="BR92" s="48"/>
      <c r="BS92" s="48"/>
      <c r="BT92" s="48"/>
      <c r="BU92" s="48"/>
      <c r="BV92" s="48"/>
      <c r="BW92" s="48"/>
      <c r="BX92" s="48"/>
      <c r="BY92" s="48">
        <f>21000</f>
        <v>21000</v>
      </c>
      <c r="BZ92" s="48"/>
      <c r="CA92" s="48"/>
      <c r="CB92" s="48"/>
      <c r="CC92" s="48"/>
      <c r="CD92" s="48"/>
      <c r="CE92" s="48"/>
      <c r="CF92" s="48"/>
      <c r="CG92" s="48"/>
      <c r="CH92" s="48">
        <f>21000</f>
        <v>21000</v>
      </c>
      <c r="CI92" s="48"/>
      <c r="CJ92" s="48"/>
      <c r="CK92" s="48"/>
      <c r="CL92" s="48"/>
      <c r="CM92" s="48"/>
      <c r="CN92" s="48"/>
      <c r="CO92" s="48"/>
      <c r="CP92" s="48"/>
      <c r="CQ92" s="59"/>
      <c r="CR92" s="59"/>
      <c r="CS92" s="59"/>
      <c r="CT92" s="59"/>
      <c r="CU92" s="59"/>
      <c r="CV92" s="59"/>
      <c r="CW92" s="59"/>
      <c r="CX92" s="59"/>
      <c r="CY92" s="59"/>
    </row>
    <row r="93" spans="1:103" ht="13.5" customHeight="1">
      <c r="A93" s="49" t="s">
        <v>88</v>
      </c>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37"/>
      <c r="AW93" s="37"/>
      <c r="AX93" s="37"/>
      <c r="AY93" s="37"/>
      <c r="AZ93" s="37" t="s">
        <v>90</v>
      </c>
      <c r="BA93" s="37"/>
      <c r="BB93" s="37"/>
      <c r="BC93" s="37"/>
      <c r="BD93" s="37"/>
      <c r="BE93" s="37"/>
      <c r="BF93" s="37" t="s">
        <v>302</v>
      </c>
      <c r="BG93" s="37"/>
      <c r="BH93" s="37"/>
      <c r="BI93" s="37"/>
      <c r="BJ93" s="37"/>
      <c r="BK93" s="37" t="s">
        <v>306</v>
      </c>
      <c r="BL93" s="37"/>
      <c r="BM93" s="37"/>
      <c r="BN93" s="37"/>
      <c r="BO93" s="37"/>
      <c r="BP93" s="38">
        <f>61000</f>
        <v>61000</v>
      </c>
      <c r="BQ93" s="38"/>
      <c r="BR93" s="38"/>
      <c r="BS93" s="38"/>
      <c r="BT93" s="38"/>
      <c r="BU93" s="38"/>
      <c r="BV93" s="38"/>
      <c r="BW93" s="38"/>
      <c r="BX93" s="38"/>
      <c r="BY93" s="38">
        <f>61000</f>
        <v>61000</v>
      </c>
      <c r="BZ93" s="38"/>
      <c r="CA93" s="38"/>
      <c r="CB93" s="38"/>
      <c r="CC93" s="38"/>
      <c r="CD93" s="38"/>
      <c r="CE93" s="38"/>
      <c r="CF93" s="38"/>
      <c r="CG93" s="38"/>
      <c r="CH93" s="38">
        <f>61000</f>
        <v>61000</v>
      </c>
      <c r="CI93" s="38"/>
      <c r="CJ93" s="38"/>
      <c r="CK93" s="38"/>
      <c r="CL93" s="38"/>
      <c r="CM93" s="38"/>
      <c r="CN93" s="38"/>
      <c r="CO93" s="38"/>
      <c r="CP93" s="38"/>
      <c r="CQ93" s="59"/>
      <c r="CR93" s="59"/>
      <c r="CS93" s="59"/>
      <c r="CT93" s="59"/>
      <c r="CU93" s="59"/>
      <c r="CV93" s="59"/>
      <c r="CW93" s="59"/>
      <c r="CX93" s="59"/>
      <c r="CY93" s="59"/>
    </row>
    <row r="94" spans="1:103" ht="14.25" customHeight="1">
      <c r="A94" s="49" t="s">
        <v>91</v>
      </c>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37" t="s">
        <v>92</v>
      </c>
      <c r="AW94" s="37"/>
      <c r="AX94" s="37"/>
      <c r="AY94" s="37"/>
      <c r="AZ94" s="37" t="s">
        <v>93</v>
      </c>
      <c r="BA94" s="37"/>
      <c r="BB94" s="37"/>
      <c r="BC94" s="37"/>
      <c r="BD94" s="37"/>
      <c r="BE94" s="37"/>
      <c r="BF94" s="37"/>
      <c r="BG94" s="37"/>
      <c r="BH94" s="37"/>
      <c r="BI94" s="37"/>
      <c r="BJ94" s="37"/>
      <c r="BK94" s="37"/>
      <c r="BL94" s="37"/>
      <c r="BM94" s="37"/>
      <c r="BN94" s="37"/>
      <c r="BO94" s="37"/>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9" t="s">
        <v>42</v>
      </c>
      <c r="CR94" s="59"/>
      <c r="CS94" s="59"/>
      <c r="CT94" s="59"/>
      <c r="CU94" s="59"/>
      <c r="CV94" s="59"/>
      <c r="CW94" s="59"/>
      <c r="CX94" s="59"/>
      <c r="CY94" s="59"/>
    </row>
    <row r="95" spans="1:103" ht="14.25" customHeight="1">
      <c r="A95" s="49" t="s">
        <v>94</v>
      </c>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37"/>
      <c r="AW95" s="37"/>
      <c r="AX95" s="37"/>
      <c r="AY95" s="37"/>
      <c r="AZ95" s="37"/>
      <c r="BA95" s="37"/>
      <c r="BB95" s="37"/>
      <c r="BC95" s="37"/>
      <c r="BD95" s="37"/>
      <c r="BE95" s="37"/>
      <c r="BF95" s="37"/>
      <c r="BG95" s="37"/>
      <c r="BH95" s="37"/>
      <c r="BI95" s="37"/>
      <c r="BJ95" s="37"/>
      <c r="BK95" s="37"/>
      <c r="BL95" s="37"/>
      <c r="BM95" s="37"/>
      <c r="BN95" s="37"/>
      <c r="BO95" s="37"/>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9"/>
      <c r="CR95" s="59"/>
      <c r="CS95" s="59"/>
      <c r="CT95" s="59"/>
      <c r="CU95" s="59"/>
      <c r="CV95" s="59"/>
      <c r="CW95" s="59"/>
      <c r="CX95" s="59"/>
      <c r="CY95" s="59"/>
    </row>
    <row r="96" spans="1:103" ht="25.5" customHeight="1">
      <c r="A96" s="57" t="s">
        <v>314</v>
      </c>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1" t="s">
        <v>95</v>
      </c>
      <c r="AW96" s="51"/>
      <c r="AX96" s="51"/>
      <c r="AY96" s="51"/>
      <c r="AZ96" s="51" t="s">
        <v>96</v>
      </c>
      <c r="BA96" s="51"/>
      <c r="BB96" s="51"/>
      <c r="BC96" s="51"/>
      <c r="BD96" s="51"/>
      <c r="BE96" s="51"/>
      <c r="BF96" s="51" t="s">
        <v>315</v>
      </c>
      <c r="BG96" s="51"/>
      <c r="BH96" s="51"/>
      <c r="BI96" s="51"/>
      <c r="BJ96" s="51"/>
      <c r="BK96" s="51" t="s">
        <v>308</v>
      </c>
      <c r="BL96" s="51"/>
      <c r="BM96" s="51"/>
      <c r="BN96" s="51"/>
      <c r="BO96" s="51"/>
      <c r="BP96" s="56">
        <f>BP97</f>
        <v>19656729.64</v>
      </c>
      <c r="BQ96" s="56"/>
      <c r="BR96" s="56"/>
      <c r="BS96" s="56"/>
      <c r="BT96" s="56"/>
      <c r="BU96" s="56"/>
      <c r="BV96" s="56"/>
      <c r="BW96" s="56"/>
      <c r="BX96" s="56"/>
      <c r="BY96" s="56">
        <f>BY97</f>
        <v>18315000</v>
      </c>
      <c r="BZ96" s="56"/>
      <c r="CA96" s="56"/>
      <c r="CB96" s="56"/>
      <c r="CC96" s="56"/>
      <c r="CD96" s="56"/>
      <c r="CE96" s="56"/>
      <c r="CF96" s="56"/>
      <c r="CG96" s="56"/>
      <c r="CH96" s="56">
        <f>CH97</f>
        <v>18315000</v>
      </c>
      <c r="CI96" s="56"/>
      <c r="CJ96" s="56"/>
      <c r="CK96" s="56"/>
      <c r="CL96" s="56"/>
      <c r="CM96" s="56"/>
      <c r="CN96" s="56"/>
      <c r="CO96" s="56"/>
      <c r="CP96" s="56"/>
      <c r="CQ96" s="80" t="s">
        <v>42</v>
      </c>
      <c r="CR96" s="80"/>
      <c r="CS96" s="80"/>
      <c r="CT96" s="80"/>
      <c r="CU96" s="80"/>
      <c r="CV96" s="80"/>
      <c r="CW96" s="80"/>
      <c r="CX96" s="80"/>
      <c r="CY96" s="80"/>
    </row>
    <row r="97" spans="1:103" ht="14.25" customHeight="1">
      <c r="A97" s="57" t="s">
        <v>47</v>
      </c>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1" t="s">
        <v>97</v>
      </c>
      <c r="AW97" s="51"/>
      <c r="AX97" s="51"/>
      <c r="AY97" s="51"/>
      <c r="AZ97" s="51" t="s">
        <v>96</v>
      </c>
      <c r="BA97" s="51"/>
      <c r="BB97" s="51"/>
      <c r="BC97" s="51"/>
      <c r="BD97" s="51"/>
      <c r="BE97" s="51"/>
      <c r="BF97" s="51" t="s">
        <v>315</v>
      </c>
      <c r="BG97" s="51"/>
      <c r="BH97" s="51"/>
      <c r="BI97" s="51"/>
      <c r="BJ97" s="51"/>
      <c r="BK97" s="51" t="s">
        <v>308</v>
      </c>
      <c r="BL97" s="51"/>
      <c r="BM97" s="51"/>
      <c r="BN97" s="51"/>
      <c r="BO97" s="51"/>
      <c r="BP97" s="56">
        <f>SUM(BP99:BX104)</f>
        <v>19656729.64</v>
      </c>
      <c r="BQ97" s="56"/>
      <c r="BR97" s="56"/>
      <c r="BS97" s="56"/>
      <c r="BT97" s="56"/>
      <c r="BU97" s="56"/>
      <c r="BV97" s="56"/>
      <c r="BW97" s="56"/>
      <c r="BX97" s="56"/>
      <c r="BY97" s="56">
        <f>SUM(BY99:CG102)</f>
        <v>18315000</v>
      </c>
      <c r="BZ97" s="56"/>
      <c r="CA97" s="56"/>
      <c r="CB97" s="56"/>
      <c r="CC97" s="56"/>
      <c r="CD97" s="56"/>
      <c r="CE97" s="56"/>
      <c r="CF97" s="56"/>
      <c r="CG97" s="56"/>
      <c r="CH97" s="56">
        <f>SUM(CH99:CP102)</f>
        <v>18315000</v>
      </c>
      <c r="CI97" s="56"/>
      <c r="CJ97" s="56"/>
      <c r="CK97" s="56"/>
      <c r="CL97" s="56"/>
      <c r="CM97" s="56"/>
      <c r="CN97" s="56"/>
      <c r="CO97" s="56"/>
      <c r="CP97" s="56"/>
      <c r="CQ97" s="80" t="s">
        <v>42</v>
      </c>
      <c r="CR97" s="80"/>
      <c r="CS97" s="80"/>
      <c r="CT97" s="80"/>
      <c r="CU97" s="80"/>
      <c r="CV97" s="80"/>
      <c r="CW97" s="80"/>
      <c r="CX97" s="80"/>
      <c r="CY97" s="80"/>
    </row>
    <row r="98" spans="1:103" ht="14.25" customHeight="1">
      <c r="A98" s="57" t="s">
        <v>98</v>
      </c>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1"/>
      <c r="AW98" s="51"/>
      <c r="AX98" s="51"/>
      <c r="AY98" s="51"/>
      <c r="AZ98" s="51"/>
      <c r="BA98" s="51"/>
      <c r="BB98" s="51"/>
      <c r="BC98" s="51"/>
      <c r="BD98" s="51"/>
      <c r="BE98" s="51"/>
      <c r="BF98" s="51"/>
      <c r="BG98" s="51"/>
      <c r="BH98" s="51"/>
      <c r="BI98" s="51"/>
      <c r="BJ98" s="51"/>
      <c r="BK98" s="51"/>
      <c r="BL98" s="51"/>
      <c r="BM98" s="51"/>
      <c r="BN98" s="51"/>
      <c r="BO98" s="51"/>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80"/>
      <c r="CR98" s="80"/>
      <c r="CS98" s="80"/>
      <c r="CT98" s="80"/>
      <c r="CU98" s="80"/>
      <c r="CV98" s="80"/>
      <c r="CW98" s="80"/>
      <c r="CX98" s="80"/>
      <c r="CY98" s="80"/>
    </row>
    <row r="99" spans="1:103" ht="14.25" customHeight="1">
      <c r="A99" s="45" t="s">
        <v>98</v>
      </c>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6"/>
      <c r="AW99" s="46"/>
      <c r="AX99" s="46"/>
      <c r="AY99" s="46"/>
      <c r="AZ99" s="46" t="s">
        <v>96</v>
      </c>
      <c r="BA99" s="46"/>
      <c r="BB99" s="46"/>
      <c r="BC99" s="46"/>
      <c r="BD99" s="46"/>
      <c r="BE99" s="46"/>
      <c r="BF99" s="46" t="s">
        <v>302</v>
      </c>
      <c r="BG99" s="46"/>
      <c r="BH99" s="46"/>
      <c r="BI99" s="46"/>
      <c r="BJ99" s="46"/>
      <c r="BK99" s="37" t="s">
        <v>303</v>
      </c>
      <c r="BL99" s="37"/>
      <c r="BM99" s="37"/>
      <c r="BN99" s="37"/>
      <c r="BO99" s="37"/>
      <c r="BP99" s="48">
        <f>1207000+1351000+7000+13000</f>
        <v>2578000</v>
      </c>
      <c r="BQ99" s="48"/>
      <c r="BR99" s="48"/>
      <c r="BS99" s="48"/>
      <c r="BT99" s="48"/>
      <c r="BU99" s="48"/>
      <c r="BV99" s="48"/>
      <c r="BW99" s="48"/>
      <c r="BX99" s="48"/>
      <c r="BY99" s="48">
        <f>1207000+1351000</f>
        <v>2558000</v>
      </c>
      <c r="BZ99" s="48"/>
      <c r="CA99" s="48"/>
      <c r="CB99" s="48"/>
      <c r="CC99" s="48"/>
      <c r="CD99" s="48"/>
      <c r="CE99" s="48"/>
      <c r="CF99" s="48"/>
      <c r="CG99" s="48"/>
      <c r="CH99" s="48">
        <f>1207000+1351000</f>
        <v>2558000</v>
      </c>
      <c r="CI99" s="48"/>
      <c r="CJ99" s="48"/>
      <c r="CK99" s="48"/>
      <c r="CL99" s="48"/>
      <c r="CM99" s="48"/>
      <c r="CN99" s="48"/>
      <c r="CO99" s="48"/>
      <c r="CP99" s="48"/>
      <c r="CQ99" s="46"/>
      <c r="CR99" s="46"/>
      <c r="CS99" s="46"/>
      <c r="CT99" s="46"/>
      <c r="CU99" s="46"/>
      <c r="CV99" s="46"/>
      <c r="CW99" s="46"/>
      <c r="CX99" s="46"/>
      <c r="CY99" s="46"/>
    </row>
    <row r="100" spans="1:103" ht="14.25" customHeight="1">
      <c r="A100" s="45" t="s">
        <v>98</v>
      </c>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6"/>
      <c r="AW100" s="46"/>
      <c r="AX100" s="46"/>
      <c r="AY100" s="46"/>
      <c r="AZ100" s="46" t="s">
        <v>96</v>
      </c>
      <c r="BA100" s="46"/>
      <c r="BB100" s="46"/>
      <c r="BC100" s="46"/>
      <c r="BD100" s="46"/>
      <c r="BE100" s="46"/>
      <c r="BF100" s="46" t="s">
        <v>302</v>
      </c>
      <c r="BG100" s="46"/>
      <c r="BH100" s="46"/>
      <c r="BI100" s="46"/>
      <c r="BJ100" s="46"/>
      <c r="BK100" s="37" t="s">
        <v>304</v>
      </c>
      <c r="BL100" s="37"/>
      <c r="BM100" s="37"/>
      <c r="BN100" s="37"/>
      <c r="BO100" s="37"/>
      <c r="BP100" s="48">
        <f>1605000</f>
        <v>1605000</v>
      </c>
      <c r="BQ100" s="48"/>
      <c r="BR100" s="48"/>
      <c r="BS100" s="48"/>
      <c r="BT100" s="48"/>
      <c r="BU100" s="48"/>
      <c r="BV100" s="48"/>
      <c r="BW100" s="48"/>
      <c r="BX100" s="48"/>
      <c r="BY100" s="48">
        <f>1605000</f>
        <v>1605000</v>
      </c>
      <c r="BZ100" s="48"/>
      <c r="CA100" s="48"/>
      <c r="CB100" s="48"/>
      <c r="CC100" s="48"/>
      <c r="CD100" s="48"/>
      <c r="CE100" s="48"/>
      <c r="CF100" s="48"/>
      <c r="CG100" s="48"/>
      <c r="CH100" s="48">
        <f>1605000</f>
        <v>1605000</v>
      </c>
      <c r="CI100" s="48"/>
      <c r="CJ100" s="48"/>
      <c r="CK100" s="48"/>
      <c r="CL100" s="48"/>
      <c r="CM100" s="48"/>
      <c r="CN100" s="48"/>
      <c r="CO100" s="48"/>
      <c r="CP100" s="48"/>
      <c r="CQ100" s="50"/>
      <c r="CR100" s="50"/>
      <c r="CS100" s="50"/>
      <c r="CT100" s="50"/>
      <c r="CU100" s="50"/>
      <c r="CV100" s="50"/>
      <c r="CW100" s="50"/>
      <c r="CX100" s="50"/>
      <c r="CY100" s="50"/>
    </row>
    <row r="101" spans="1:103" ht="14.25" customHeight="1">
      <c r="A101" s="45" t="s">
        <v>98</v>
      </c>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6"/>
      <c r="AW101" s="46"/>
      <c r="AX101" s="46"/>
      <c r="AY101" s="46"/>
      <c r="AZ101" s="46" t="s">
        <v>96</v>
      </c>
      <c r="BA101" s="46"/>
      <c r="BB101" s="46"/>
      <c r="BC101" s="46"/>
      <c r="BD101" s="46"/>
      <c r="BE101" s="46"/>
      <c r="BF101" s="46" t="s">
        <v>302</v>
      </c>
      <c r="BG101" s="46"/>
      <c r="BH101" s="46"/>
      <c r="BI101" s="46"/>
      <c r="BJ101" s="46"/>
      <c r="BK101" s="37" t="s">
        <v>305</v>
      </c>
      <c r="BL101" s="37"/>
      <c r="BM101" s="37"/>
      <c r="BN101" s="37"/>
      <c r="BO101" s="37"/>
      <c r="BP101" s="38">
        <f>1297000+1150000+51000+17000</f>
        <v>2515000</v>
      </c>
      <c r="BQ101" s="38"/>
      <c r="BR101" s="38"/>
      <c r="BS101" s="38"/>
      <c r="BT101" s="38"/>
      <c r="BU101" s="38"/>
      <c r="BV101" s="38"/>
      <c r="BW101" s="38"/>
      <c r="BX101" s="38"/>
      <c r="BY101" s="38">
        <f>1297000+1150000+51000</f>
        <v>2498000</v>
      </c>
      <c r="BZ101" s="38"/>
      <c r="CA101" s="38"/>
      <c r="CB101" s="38"/>
      <c r="CC101" s="38"/>
      <c r="CD101" s="38"/>
      <c r="CE101" s="38"/>
      <c r="CF101" s="38"/>
      <c r="CG101" s="38"/>
      <c r="CH101" s="38">
        <f>1297000+1150000+51000</f>
        <v>2498000</v>
      </c>
      <c r="CI101" s="38"/>
      <c r="CJ101" s="38"/>
      <c r="CK101" s="38"/>
      <c r="CL101" s="38"/>
      <c r="CM101" s="38"/>
      <c r="CN101" s="38"/>
      <c r="CO101" s="38"/>
      <c r="CP101" s="38"/>
      <c r="CQ101" s="50"/>
      <c r="CR101" s="50"/>
      <c r="CS101" s="50"/>
      <c r="CT101" s="50"/>
      <c r="CU101" s="50"/>
      <c r="CV101" s="50"/>
      <c r="CW101" s="50"/>
      <c r="CX101" s="50"/>
      <c r="CY101" s="50"/>
    </row>
    <row r="102" spans="1:103" ht="14.25" customHeight="1">
      <c r="A102" s="45" t="s">
        <v>98</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6"/>
      <c r="AW102" s="46"/>
      <c r="AX102" s="46"/>
      <c r="AY102" s="46"/>
      <c r="AZ102" s="46" t="s">
        <v>96</v>
      </c>
      <c r="BA102" s="46"/>
      <c r="BB102" s="46"/>
      <c r="BC102" s="46"/>
      <c r="BD102" s="46"/>
      <c r="BE102" s="46"/>
      <c r="BF102" s="46" t="s">
        <v>302</v>
      </c>
      <c r="BG102" s="46"/>
      <c r="BH102" s="46"/>
      <c r="BI102" s="46"/>
      <c r="BJ102" s="46"/>
      <c r="BK102" s="37" t="s">
        <v>306</v>
      </c>
      <c r="BL102" s="37"/>
      <c r="BM102" s="37"/>
      <c r="BN102" s="37"/>
      <c r="BO102" s="37"/>
      <c r="BP102" s="38">
        <f>11654000+4000+42877</f>
        <v>11700877</v>
      </c>
      <c r="BQ102" s="38"/>
      <c r="BR102" s="38"/>
      <c r="BS102" s="38"/>
      <c r="BT102" s="38"/>
      <c r="BU102" s="38"/>
      <c r="BV102" s="38"/>
      <c r="BW102" s="38"/>
      <c r="BX102" s="38"/>
      <c r="BY102" s="38">
        <f>11654000</f>
        <v>11654000</v>
      </c>
      <c r="BZ102" s="38"/>
      <c r="CA102" s="38"/>
      <c r="CB102" s="38"/>
      <c r="CC102" s="38"/>
      <c r="CD102" s="38"/>
      <c r="CE102" s="38"/>
      <c r="CF102" s="38"/>
      <c r="CG102" s="38"/>
      <c r="CH102" s="38">
        <f>11654000</f>
        <v>11654000</v>
      </c>
      <c r="CI102" s="38"/>
      <c r="CJ102" s="38"/>
      <c r="CK102" s="38"/>
      <c r="CL102" s="38"/>
      <c r="CM102" s="38"/>
      <c r="CN102" s="38"/>
      <c r="CO102" s="38"/>
      <c r="CP102" s="38"/>
      <c r="CQ102" s="50"/>
      <c r="CR102" s="50"/>
      <c r="CS102" s="50"/>
      <c r="CT102" s="50"/>
      <c r="CU102" s="50"/>
      <c r="CV102" s="50"/>
      <c r="CW102" s="50"/>
      <c r="CX102" s="50"/>
      <c r="CY102" s="50"/>
    </row>
    <row r="103" spans="1:103" ht="14.25" customHeight="1">
      <c r="A103" s="45" t="s">
        <v>98</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6"/>
      <c r="AW103" s="46"/>
      <c r="AX103" s="46"/>
      <c r="AY103" s="46"/>
      <c r="AZ103" s="46" t="s">
        <v>96</v>
      </c>
      <c r="BA103" s="46"/>
      <c r="BB103" s="46"/>
      <c r="BC103" s="46"/>
      <c r="BD103" s="46"/>
      <c r="BE103" s="46"/>
      <c r="BF103" s="46" t="s">
        <v>310</v>
      </c>
      <c r="BG103" s="46"/>
      <c r="BH103" s="46"/>
      <c r="BI103" s="46"/>
      <c r="BJ103" s="46"/>
      <c r="BK103" s="37" t="s">
        <v>364</v>
      </c>
      <c r="BL103" s="37"/>
      <c r="BM103" s="37"/>
      <c r="BN103" s="37"/>
      <c r="BO103" s="37"/>
      <c r="BP103" s="38">
        <f>49248.64</f>
        <v>49248.64</v>
      </c>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row>
    <row r="104" spans="1:103" ht="14.25" customHeight="1">
      <c r="A104" s="45" t="s">
        <v>98</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6"/>
      <c r="AW104" s="46"/>
      <c r="AX104" s="46"/>
      <c r="AY104" s="46"/>
      <c r="AZ104" s="46" t="s">
        <v>96</v>
      </c>
      <c r="BA104" s="46"/>
      <c r="BB104" s="46"/>
      <c r="BC104" s="46"/>
      <c r="BD104" s="46"/>
      <c r="BE104" s="46"/>
      <c r="BF104" s="46" t="s">
        <v>321</v>
      </c>
      <c r="BG104" s="46"/>
      <c r="BH104" s="46"/>
      <c r="BI104" s="46"/>
      <c r="BJ104" s="46"/>
      <c r="BK104" s="37" t="s">
        <v>363</v>
      </c>
      <c r="BL104" s="37"/>
      <c r="BM104" s="37"/>
      <c r="BN104" s="37"/>
      <c r="BO104" s="37"/>
      <c r="BP104" s="38">
        <f>1208604</f>
        <v>1208604</v>
      </c>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row>
    <row r="105" spans="1:103" ht="15" customHeight="1">
      <c r="A105" s="49" t="s">
        <v>99</v>
      </c>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37" t="s">
        <v>100</v>
      </c>
      <c r="AW105" s="37"/>
      <c r="AX105" s="37"/>
      <c r="AY105" s="37"/>
      <c r="AZ105" s="37" t="s">
        <v>96</v>
      </c>
      <c r="BA105" s="37"/>
      <c r="BB105" s="37"/>
      <c r="BC105" s="37"/>
      <c r="BD105" s="37"/>
      <c r="BE105" s="37"/>
      <c r="BF105" s="37"/>
      <c r="BG105" s="37"/>
      <c r="BH105" s="37"/>
      <c r="BI105" s="37"/>
      <c r="BJ105" s="37"/>
      <c r="BK105" s="37"/>
      <c r="BL105" s="37"/>
      <c r="BM105" s="37"/>
      <c r="BN105" s="37"/>
      <c r="BO105" s="37"/>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t="s">
        <v>42</v>
      </c>
      <c r="CR105" s="59"/>
      <c r="CS105" s="59"/>
      <c r="CT105" s="59"/>
      <c r="CU105" s="59"/>
      <c r="CV105" s="59"/>
      <c r="CW105" s="59"/>
      <c r="CX105" s="59"/>
      <c r="CY105" s="59"/>
    </row>
    <row r="106" spans="1:103" ht="14.25" customHeight="1">
      <c r="A106" s="49" t="s">
        <v>101</v>
      </c>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37" t="s">
        <v>102</v>
      </c>
      <c r="AW106" s="37"/>
      <c r="AX106" s="37"/>
      <c r="AY106" s="37"/>
      <c r="AZ106" s="37" t="s">
        <v>103</v>
      </c>
      <c r="BA106" s="37"/>
      <c r="BB106" s="37"/>
      <c r="BC106" s="37"/>
      <c r="BD106" s="37"/>
      <c r="BE106" s="37"/>
      <c r="BF106" s="37"/>
      <c r="BG106" s="37"/>
      <c r="BH106" s="37"/>
      <c r="BI106" s="37"/>
      <c r="BJ106" s="37"/>
      <c r="BK106" s="37"/>
      <c r="BL106" s="37"/>
      <c r="BM106" s="37"/>
      <c r="BN106" s="37"/>
      <c r="BO106" s="37"/>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t="s">
        <v>42</v>
      </c>
      <c r="CR106" s="59"/>
      <c r="CS106" s="59"/>
      <c r="CT106" s="59"/>
      <c r="CU106" s="59"/>
      <c r="CV106" s="59"/>
      <c r="CW106" s="59"/>
      <c r="CX106" s="59"/>
      <c r="CY106" s="59"/>
    </row>
    <row r="107" spans="1:103" ht="14.25" customHeight="1">
      <c r="A107" s="49" t="s">
        <v>104</v>
      </c>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37"/>
      <c r="AW107" s="37"/>
      <c r="AX107" s="37"/>
      <c r="AY107" s="37"/>
      <c r="AZ107" s="37"/>
      <c r="BA107" s="37"/>
      <c r="BB107" s="37"/>
      <c r="BC107" s="37"/>
      <c r="BD107" s="37"/>
      <c r="BE107" s="37"/>
      <c r="BF107" s="37"/>
      <c r="BG107" s="37"/>
      <c r="BH107" s="37"/>
      <c r="BI107" s="37"/>
      <c r="BJ107" s="37"/>
      <c r="BK107" s="37"/>
      <c r="BL107" s="37"/>
      <c r="BM107" s="37"/>
      <c r="BN107" s="37"/>
      <c r="BO107" s="37"/>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row>
    <row r="108" spans="1:103" ht="14.25" customHeight="1">
      <c r="A108" s="49" t="s">
        <v>105</v>
      </c>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37" t="s">
        <v>106</v>
      </c>
      <c r="AW108" s="37"/>
      <c r="AX108" s="37"/>
      <c r="AY108" s="37"/>
      <c r="AZ108" s="37" t="s">
        <v>107</v>
      </c>
      <c r="BA108" s="37"/>
      <c r="BB108" s="37"/>
      <c r="BC108" s="37"/>
      <c r="BD108" s="37"/>
      <c r="BE108" s="37"/>
      <c r="BF108" s="37"/>
      <c r="BG108" s="37"/>
      <c r="BH108" s="37"/>
      <c r="BI108" s="37"/>
      <c r="BJ108" s="37"/>
      <c r="BK108" s="37"/>
      <c r="BL108" s="37"/>
      <c r="BM108" s="37"/>
      <c r="BN108" s="37"/>
      <c r="BO108" s="37"/>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t="s">
        <v>42</v>
      </c>
      <c r="CR108" s="59"/>
      <c r="CS108" s="59"/>
      <c r="CT108" s="59"/>
      <c r="CU108" s="59"/>
      <c r="CV108" s="59"/>
      <c r="CW108" s="59"/>
      <c r="CX108" s="59"/>
      <c r="CY108" s="59"/>
    </row>
    <row r="109" spans="1:103" ht="14.25" customHeight="1">
      <c r="A109" s="49" t="s">
        <v>104</v>
      </c>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37"/>
      <c r="AW109" s="37"/>
      <c r="AX109" s="37"/>
      <c r="AY109" s="37"/>
      <c r="AZ109" s="37"/>
      <c r="BA109" s="37"/>
      <c r="BB109" s="37"/>
      <c r="BC109" s="37"/>
      <c r="BD109" s="37"/>
      <c r="BE109" s="37"/>
      <c r="BF109" s="37"/>
      <c r="BG109" s="37"/>
      <c r="BH109" s="37"/>
      <c r="BI109" s="37"/>
      <c r="BJ109" s="37"/>
      <c r="BK109" s="37"/>
      <c r="BL109" s="37"/>
      <c r="BM109" s="37"/>
      <c r="BN109" s="37"/>
      <c r="BO109" s="37"/>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row>
    <row r="110" spans="1:103" ht="25.5" customHeight="1">
      <c r="A110" s="49" t="s">
        <v>108</v>
      </c>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37" t="s">
        <v>109</v>
      </c>
      <c r="AW110" s="37"/>
      <c r="AX110" s="37"/>
      <c r="AY110" s="37"/>
      <c r="AZ110" s="37" t="s">
        <v>110</v>
      </c>
      <c r="BA110" s="37"/>
      <c r="BB110" s="37"/>
      <c r="BC110" s="37"/>
      <c r="BD110" s="37"/>
      <c r="BE110" s="37"/>
      <c r="BF110" s="37"/>
      <c r="BG110" s="37"/>
      <c r="BH110" s="37"/>
      <c r="BI110" s="37"/>
      <c r="BJ110" s="37"/>
      <c r="BK110" s="37"/>
      <c r="BL110" s="37"/>
      <c r="BM110" s="37"/>
      <c r="BN110" s="37"/>
      <c r="BO110" s="37"/>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t="s">
        <v>42</v>
      </c>
      <c r="CR110" s="59"/>
      <c r="CS110" s="59"/>
      <c r="CT110" s="59"/>
      <c r="CU110" s="59"/>
      <c r="CV110" s="59"/>
      <c r="CW110" s="59"/>
      <c r="CX110" s="59"/>
      <c r="CY110" s="59"/>
    </row>
    <row r="111" spans="1:103" ht="14.25" customHeight="1">
      <c r="A111" s="49" t="s">
        <v>111</v>
      </c>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37"/>
      <c r="AW111" s="37"/>
      <c r="AX111" s="37"/>
      <c r="AY111" s="37"/>
      <c r="AZ111" s="37"/>
      <c r="BA111" s="37"/>
      <c r="BB111" s="37"/>
      <c r="BC111" s="37"/>
      <c r="BD111" s="37"/>
      <c r="BE111" s="37"/>
      <c r="BF111" s="37"/>
      <c r="BG111" s="37"/>
      <c r="BH111" s="37"/>
      <c r="BI111" s="37"/>
      <c r="BJ111" s="37"/>
      <c r="BK111" s="37"/>
      <c r="BL111" s="37"/>
      <c r="BM111" s="37"/>
      <c r="BN111" s="37"/>
      <c r="BO111" s="37"/>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row>
    <row r="112" spans="1:103" ht="14.25" customHeight="1">
      <c r="A112" s="49" t="s">
        <v>47</v>
      </c>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37" t="s">
        <v>112</v>
      </c>
      <c r="AW112" s="37"/>
      <c r="AX112" s="37"/>
      <c r="AY112" s="37"/>
      <c r="AZ112" s="37" t="s">
        <v>110</v>
      </c>
      <c r="BA112" s="37"/>
      <c r="BB112" s="37"/>
      <c r="BC112" s="37"/>
      <c r="BD112" s="37"/>
      <c r="BE112" s="37"/>
      <c r="BF112" s="37"/>
      <c r="BG112" s="37"/>
      <c r="BH112" s="37"/>
      <c r="BI112" s="37"/>
      <c r="BJ112" s="37"/>
      <c r="BK112" s="37"/>
      <c r="BL112" s="37"/>
      <c r="BM112" s="37"/>
      <c r="BN112" s="37"/>
      <c r="BO112" s="37"/>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t="s">
        <v>42</v>
      </c>
      <c r="CR112" s="59"/>
      <c r="CS112" s="59"/>
      <c r="CT112" s="59"/>
      <c r="CU112" s="59"/>
      <c r="CV112" s="59"/>
      <c r="CW112" s="59"/>
      <c r="CX112" s="59"/>
      <c r="CY112" s="59"/>
    </row>
    <row r="113" spans="1:103" ht="14.25" customHeight="1">
      <c r="A113" s="49" t="s">
        <v>113</v>
      </c>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37"/>
      <c r="AW113" s="37"/>
      <c r="AX113" s="37"/>
      <c r="AY113" s="37"/>
      <c r="AZ113" s="37"/>
      <c r="BA113" s="37"/>
      <c r="BB113" s="37"/>
      <c r="BC113" s="37"/>
      <c r="BD113" s="37"/>
      <c r="BE113" s="37"/>
      <c r="BF113" s="37"/>
      <c r="BG113" s="37"/>
      <c r="BH113" s="37"/>
      <c r="BI113" s="37"/>
      <c r="BJ113" s="37"/>
      <c r="BK113" s="37"/>
      <c r="BL113" s="37"/>
      <c r="BM113" s="37"/>
      <c r="BN113" s="37"/>
      <c r="BO113" s="37"/>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row>
    <row r="114" spans="1:103" ht="13.5" customHeight="1">
      <c r="A114" s="49" t="s">
        <v>114</v>
      </c>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37" t="s">
        <v>115</v>
      </c>
      <c r="AW114" s="37"/>
      <c r="AX114" s="37"/>
      <c r="AY114" s="37"/>
      <c r="AZ114" s="37" t="s">
        <v>110</v>
      </c>
      <c r="BA114" s="37"/>
      <c r="BB114" s="37"/>
      <c r="BC114" s="37"/>
      <c r="BD114" s="37"/>
      <c r="BE114" s="37"/>
      <c r="BF114" s="37"/>
      <c r="BG114" s="37"/>
      <c r="BH114" s="37"/>
      <c r="BI114" s="37"/>
      <c r="BJ114" s="37"/>
      <c r="BK114" s="37"/>
      <c r="BL114" s="37"/>
      <c r="BM114" s="37"/>
      <c r="BN114" s="37"/>
      <c r="BO114" s="37"/>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t="s">
        <v>42</v>
      </c>
      <c r="CR114" s="59"/>
      <c r="CS114" s="59"/>
      <c r="CT114" s="59"/>
      <c r="CU114" s="59"/>
      <c r="CV114" s="59"/>
      <c r="CW114" s="59"/>
      <c r="CX114" s="59"/>
      <c r="CY114" s="59"/>
    </row>
    <row r="115" spans="1:103" ht="13.5" customHeight="1">
      <c r="A115" s="57" t="s">
        <v>116</v>
      </c>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1" t="s">
        <v>117</v>
      </c>
      <c r="AW115" s="51"/>
      <c r="AX115" s="51"/>
      <c r="AY115" s="51"/>
      <c r="AZ115" s="51" t="s">
        <v>118</v>
      </c>
      <c r="BA115" s="51"/>
      <c r="BB115" s="51"/>
      <c r="BC115" s="51"/>
      <c r="BD115" s="51"/>
      <c r="BE115" s="51"/>
      <c r="BF115" s="51" t="s">
        <v>315</v>
      </c>
      <c r="BG115" s="51"/>
      <c r="BH115" s="51"/>
      <c r="BI115" s="51"/>
      <c r="BJ115" s="51"/>
      <c r="BK115" s="51" t="s">
        <v>308</v>
      </c>
      <c r="BL115" s="51"/>
      <c r="BM115" s="51"/>
      <c r="BN115" s="51"/>
      <c r="BO115" s="51"/>
      <c r="BP115" s="56">
        <f>BP116</f>
        <v>578000</v>
      </c>
      <c r="BQ115" s="56"/>
      <c r="BR115" s="56"/>
      <c r="BS115" s="56"/>
      <c r="BT115" s="56"/>
      <c r="BU115" s="56"/>
      <c r="BV115" s="56"/>
      <c r="BW115" s="56"/>
      <c r="BX115" s="56"/>
      <c r="BY115" s="56">
        <f>BY116</f>
        <v>578000</v>
      </c>
      <c r="BZ115" s="56"/>
      <c r="CA115" s="56"/>
      <c r="CB115" s="56"/>
      <c r="CC115" s="56"/>
      <c r="CD115" s="56"/>
      <c r="CE115" s="56"/>
      <c r="CF115" s="56"/>
      <c r="CG115" s="56"/>
      <c r="CH115" s="56">
        <f>CH116</f>
        <v>578000</v>
      </c>
      <c r="CI115" s="56"/>
      <c r="CJ115" s="56"/>
      <c r="CK115" s="56"/>
      <c r="CL115" s="56"/>
      <c r="CM115" s="56"/>
      <c r="CN115" s="56"/>
      <c r="CO115" s="56"/>
      <c r="CP115" s="56"/>
      <c r="CQ115" s="80" t="s">
        <v>42</v>
      </c>
      <c r="CR115" s="80"/>
      <c r="CS115" s="80"/>
      <c r="CT115" s="80"/>
      <c r="CU115" s="80"/>
      <c r="CV115" s="80"/>
      <c r="CW115" s="80"/>
      <c r="CX115" s="80"/>
      <c r="CY115" s="80"/>
    </row>
    <row r="116" spans="1:103" ht="14.25" customHeight="1">
      <c r="A116" s="57" t="s">
        <v>47</v>
      </c>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1" t="s">
        <v>360</v>
      </c>
      <c r="AW116" s="51"/>
      <c r="AX116" s="51"/>
      <c r="AY116" s="51"/>
      <c r="AZ116" s="51" t="s">
        <v>361</v>
      </c>
      <c r="BA116" s="51"/>
      <c r="BB116" s="51"/>
      <c r="BC116" s="51"/>
      <c r="BD116" s="51"/>
      <c r="BE116" s="51"/>
      <c r="BF116" s="51" t="s">
        <v>315</v>
      </c>
      <c r="BG116" s="51"/>
      <c r="BH116" s="51"/>
      <c r="BI116" s="51"/>
      <c r="BJ116" s="51"/>
      <c r="BK116" s="51" t="s">
        <v>308</v>
      </c>
      <c r="BL116" s="51"/>
      <c r="BM116" s="51"/>
      <c r="BN116" s="51"/>
      <c r="BO116" s="51"/>
      <c r="BP116" s="56">
        <f>BP119</f>
        <v>578000</v>
      </c>
      <c r="BQ116" s="56"/>
      <c r="BR116" s="56"/>
      <c r="BS116" s="56"/>
      <c r="BT116" s="56"/>
      <c r="BU116" s="56"/>
      <c r="BV116" s="56"/>
      <c r="BW116" s="56"/>
      <c r="BX116" s="56"/>
      <c r="BY116" s="56">
        <f>BY119</f>
        <v>578000</v>
      </c>
      <c r="BZ116" s="56"/>
      <c r="CA116" s="56"/>
      <c r="CB116" s="56"/>
      <c r="CC116" s="56"/>
      <c r="CD116" s="56"/>
      <c r="CE116" s="56"/>
      <c r="CF116" s="56"/>
      <c r="CG116" s="56"/>
      <c r="CH116" s="56">
        <f>CH119</f>
        <v>578000</v>
      </c>
      <c r="CI116" s="56"/>
      <c r="CJ116" s="56"/>
      <c r="CK116" s="56"/>
      <c r="CL116" s="56"/>
      <c r="CM116" s="56"/>
      <c r="CN116" s="56"/>
      <c r="CO116" s="56"/>
      <c r="CP116" s="56"/>
      <c r="CQ116" s="80" t="s">
        <v>42</v>
      </c>
      <c r="CR116" s="80"/>
      <c r="CS116" s="80"/>
      <c r="CT116" s="80"/>
      <c r="CU116" s="80"/>
      <c r="CV116" s="80"/>
      <c r="CW116" s="80"/>
      <c r="CX116" s="80"/>
      <c r="CY116" s="80"/>
    </row>
    <row r="117" spans="1:103" ht="14.25" customHeight="1">
      <c r="A117" s="57" t="s">
        <v>119</v>
      </c>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1"/>
      <c r="AW117" s="51"/>
      <c r="AX117" s="51"/>
      <c r="AY117" s="51"/>
      <c r="AZ117" s="51"/>
      <c r="BA117" s="51"/>
      <c r="BB117" s="51"/>
      <c r="BC117" s="51"/>
      <c r="BD117" s="51"/>
      <c r="BE117" s="51"/>
      <c r="BF117" s="51"/>
      <c r="BG117" s="51"/>
      <c r="BH117" s="51"/>
      <c r="BI117" s="51"/>
      <c r="BJ117" s="51"/>
      <c r="BK117" s="51"/>
      <c r="BL117" s="51"/>
      <c r="BM117" s="51"/>
      <c r="BN117" s="51"/>
      <c r="BO117" s="51"/>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80"/>
      <c r="CR117" s="80"/>
      <c r="CS117" s="80"/>
      <c r="CT117" s="80"/>
      <c r="CU117" s="80"/>
      <c r="CV117" s="80"/>
      <c r="CW117" s="80"/>
      <c r="CX117" s="80"/>
      <c r="CY117" s="80"/>
    </row>
    <row r="118" spans="1:103" ht="14.25" customHeight="1">
      <c r="A118" s="57" t="s">
        <v>120</v>
      </c>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1"/>
      <c r="AW118" s="51"/>
      <c r="AX118" s="51"/>
      <c r="AY118" s="51"/>
      <c r="AZ118" s="51"/>
      <c r="BA118" s="51"/>
      <c r="BB118" s="51"/>
      <c r="BC118" s="51"/>
      <c r="BD118" s="51"/>
      <c r="BE118" s="51"/>
      <c r="BF118" s="51"/>
      <c r="BG118" s="51"/>
      <c r="BH118" s="51"/>
      <c r="BI118" s="51"/>
      <c r="BJ118" s="51"/>
      <c r="BK118" s="51"/>
      <c r="BL118" s="51"/>
      <c r="BM118" s="51"/>
      <c r="BN118" s="51"/>
      <c r="BO118" s="51"/>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80"/>
      <c r="CR118" s="80"/>
      <c r="CS118" s="80"/>
      <c r="CT118" s="80"/>
      <c r="CU118" s="80"/>
      <c r="CV118" s="80"/>
      <c r="CW118" s="80"/>
      <c r="CX118" s="80"/>
      <c r="CY118" s="80"/>
    </row>
    <row r="119" spans="1:103" ht="14.25" customHeight="1">
      <c r="A119" s="49" t="s">
        <v>76</v>
      </c>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37"/>
      <c r="AW119" s="37"/>
      <c r="AX119" s="37"/>
      <c r="AY119" s="37"/>
      <c r="AZ119" s="37" t="s">
        <v>361</v>
      </c>
      <c r="BA119" s="37"/>
      <c r="BB119" s="37"/>
      <c r="BC119" s="37"/>
      <c r="BD119" s="37"/>
      <c r="BE119" s="37"/>
      <c r="BF119" s="37" t="s">
        <v>313</v>
      </c>
      <c r="BG119" s="37"/>
      <c r="BH119" s="37"/>
      <c r="BI119" s="37"/>
      <c r="BJ119" s="37"/>
      <c r="BK119" s="37" t="s">
        <v>320</v>
      </c>
      <c r="BL119" s="37"/>
      <c r="BM119" s="37"/>
      <c r="BN119" s="37"/>
      <c r="BO119" s="37"/>
      <c r="BP119" s="48">
        <f>578000</f>
        <v>578000</v>
      </c>
      <c r="BQ119" s="48"/>
      <c r="BR119" s="48"/>
      <c r="BS119" s="48"/>
      <c r="BT119" s="48"/>
      <c r="BU119" s="48"/>
      <c r="BV119" s="48"/>
      <c r="BW119" s="48"/>
      <c r="BX119" s="48"/>
      <c r="BY119" s="48">
        <f>578000</f>
        <v>578000</v>
      </c>
      <c r="BZ119" s="48"/>
      <c r="CA119" s="48"/>
      <c r="CB119" s="48"/>
      <c r="CC119" s="48"/>
      <c r="CD119" s="48"/>
      <c r="CE119" s="48"/>
      <c r="CF119" s="48"/>
      <c r="CG119" s="48"/>
      <c r="CH119" s="48">
        <f>578000</f>
        <v>578000</v>
      </c>
      <c r="CI119" s="48"/>
      <c r="CJ119" s="48"/>
      <c r="CK119" s="48"/>
      <c r="CL119" s="48"/>
      <c r="CM119" s="48"/>
      <c r="CN119" s="48"/>
      <c r="CO119" s="48"/>
      <c r="CP119" s="48"/>
      <c r="CQ119" s="59" t="s">
        <v>42</v>
      </c>
      <c r="CR119" s="59"/>
      <c r="CS119" s="59"/>
      <c r="CT119" s="59"/>
      <c r="CU119" s="59"/>
      <c r="CV119" s="59"/>
      <c r="CW119" s="59"/>
      <c r="CX119" s="59"/>
      <c r="CY119" s="59"/>
    </row>
    <row r="120" spans="1:103" ht="14.25" customHeight="1">
      <c r="A120" s="49" t="s">
        <v>121</v>
      </c>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37"/>
      <c r="AW120" s="37"/>
      <c r="AX120" s="37"/>
      <c r="AY120" s="37"/>
      <c r="AZ120" s="37"/>
      <c r="BA120" s="37"/>
      <c r="BB120" s="37"/>
      <c r="BC120" s="37"/>
      <c r="BD120" s="37"/>
      <c r="BE120" s="37"/>
      <c r="BF120" s="37"/>
      <c r="BG120" s="37"/>
      <c r="BH120" s="37"/>
      <c r="BI120" s="37"/>
      <c r="BJ120" s="37"/>
      <c r="BK120" s="37"/>
      <c r="BL120" s="37"/>
      <c r="BM120" s="37"/>
      <c r="BN120" s="37"/>
      <c r="BO120" s="37"/>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59"/>
      <c r="CR120" s="59"/>
      <c r="CS120" s="59"/>
      <c r="CT120" s="59"/>
      <c r="CU120" s="59"/>
      <c r="CV120" s="59"/>
      <c r="CW120" s="59"/>
      <c r="CX120" s="59"/>
      <c r="CY120" s="59"/>
    </row>
    <row r="121" spans="1:103" ht="14.25" customHeight="1">
      <c r="A121" s="49" t="s">
        <v>122</v>
      </c>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37"/>
      <c r="AW121" s="37"/>
      <c r="AX121" s="37"/>
      <c r="AY121" s="37"/>
      <c r="AZ121" s="37"/>
      <c r="BA121" s="37"/>
      <c r="BB121" s="37"/>
      <c r="BC121" s="37"/>
      <c r="BD121" s="37"/>
      <c r="BE121" s="37"/>
      <c r="BF121" s="37"/>
      <c r="BG121" s="37"/>
      <c r="BH121" s="37"/>
      <c r="BI121" s="37"/>
      <c r="BJ121" s="37"/>
      <c r="BK121" s="37"/>
      <c r="BL121" s="37"/>
      <c r="BM121" s="37"/>
      <c r="BN121" s="37"/>
      <c r="BO121" s="37"/>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59"/>
      <c r="CR121" s="59"/>
      <c r="CS121" s="59"/>
      <c r="CT121" s="59"/>
      <c r="CU121" s="59"/>
      <c r="CV121" s="59"/>
      <c r="CW121" s="59"/>
      <c r="CX121" s="59"/>
      <c r="CY121" s="59"/>
    </row>
    <row r="122" spans="1:103" ht="13.5" customHeight="1">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37"/>
      <c r="AW122" s="37"/>
      <c r="AX122" s="37"/>
      <c r="AY122" s="37"/>
      <c r="AZ122" s="37"/>
      <c r="BA122" s="37"/>
      <c r="BB122" s="37"/>
      <c r="BC122" s="37"/>
      <c r="BD122" s="37"/>
      <c r="BE122" s="37"/>
      <c r="BF122" s="37"/>
      <c r="BG122" s="37"/>
      <c r="BH122" s="37"/>
      <c r="BI122" s="37"/>
      <c r="BJ122" s="37"/>
      <c r="BK122" s="37"/>
      <c r="BL122" s="37"/>
      <c r="BM122" s="37"/>
      <c r="BN122" s="37"/>
      <c r="BO122" s="37"/>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9"/>
      <c r="CR122" s="59"/>
      <c r="CS122" s="59"/>
      <c r="CT122" s="59"/>
      <c r="CU122" s="59"/>
      <c r="CV122" s="59"/>
      <c r="CW122" s="59"/>
      <c r="CX122" s="59"/>
      <c r="CY122" s="59"/>
    </row>
    <row r="123" spans="1:103" ht="25.5" customHeight="1">
      <c r="A123" s="49" t="s">
        <v>123</v>
      </c>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37" t="s">
        <v>124</v>
      </c>
      <c r="AW123" s="37"/>
      <c r="AX123" s="37"/>
      <c r="AY123" s="37"/>
      <c r="AZ123" s="37" t="s">
        <v>125</v>
      </c>
      <c r="BA123" s="37"/>
      <c r="BB123" s="37"/>
      <c r="BC123" s="37"/>
      <c r="BD123" s="37"/>
      <c r="BE123" s="37"/>
      <c r="BF123" s="37"/>
      <c r="BG123" s="37"/>
      <c r="BH123" s="37"/>
      <c r="BI123" s="37"/>
      <c r="BJ123" s="37"/>
      <c r="BK123" s="37"/>
      <c r="BL123" s="37"/>
      <c r="BM123" s="37"/>
      <c r="BN123" s="37"/>
      <c r="BO123" s="37"/>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9" t="s">
        <v>42</v>
      </c>
      <c r="CR123" s="59"/>
      <c r="CS123" s="59"/>
      <c r="CT123" s="59"/>
      <c r="CU123" s="59"/>
      <c r="CV123" s="59"/>
      <c r="CW123" s="59"/>
      <c r="CX123" s="59"/>
      <c r="CY123" s="59"/>
    </row>
    <row r="124" spans="1:103" ht="14.25" customHeight="1">
      <c r="A124" s="49" t="s">
        <v>126</v>
      </c>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37"/>
      <c r="AW124" s="37"/>
      <c r="AX124" s="37"/>
      <c r="AY124" s="37"/>
      <c r="AZ124" s="37"/>
      <c r="BA124" s="37"/>
      <c r="BB124" s="37"/>
      <c r="BC124" s="37"/>
      <c r="BD124" s="37"/>
      <c r="BE124" s="37"/>
      <c r="BF124" s="37"/>
      <c r="BG124" s="37"/>
      <c r="BH124" s="37"/>
      <c r="BI124" s="37"/>
      <c r="BJ124" s="37"/>
      <c r="BK124" s="37"/>
      <c r="BL124" s="37"/>
      <c r="BM124" s="37"/>
      <c r="BN124" s="37"/>
      <c r="BO124" s="37"/>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9"/>
      <c r="CR124" s="59"/>
      <c r="CS124" s="59"/>
      <c r="CT124" s="59"/>
      <c r="CU124" s="59"/>
      <c r="CV124" s="59"/>
      <c r="CW124" s="59"/>
      <c r="CX124" s="59"/>
      <c r="CY124" s="59"/>
    </row>
    <row r="125" spans="1:103" ht="14.25" customHeight="1">
      <c r="A125" s="49" t="s">
        <v>127</v>
      </c>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37" t="s">
        <v>128</v>
      </c>
      <c r="AW125" s="37"/>
      <c r="AX125" s="37"/>
      <c r="AY125" s="37"/>
      <c r="AZ125" s="37" t="s">
        <v>129</v>
      </c>
      <c r="BA125" s="37"/>
      <c r="BB125" s="37"/>
      <c r="BC125" s="37"/>
      <c r="BD125" s="37"/>
      <c r="BE125" s="37"/>
      <c r="BF125" s="37"/>
      <c r="BG125" s="37"/>
      <c r="BH125" s="37"/>
      <c r="BI125" s="37"/>
      <c r="BJ125" s="37"/>
      <c r="BK125" s="37"/>
      <c r="BL125" s="37"/>
      <c r="BM125" s="37"/>
      <c r="BN125" s="37"/>
      <c r="BO125" s="37"/>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9" t="s">
        <v>42</v>
      </c>
      <c r="CR125" s="59"/>
      <c r="CS125" s="59"/>
      <c r="CT125" s="59"/>
      <c r="CU125" s="59"/>
      <c r="CV125" s="59"/>
      <c r="CW125" s="59"/>
      <c r="CX125" s="59"/>
      <c r="CY125" s="59"/>
    </row>
    <row r="126" spans="1:103" ht="25.5" customHeight="1">
      <c r="A126" s="49" t="s">
        <v>130</v>
      </c>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37"/>
      <c r="AW126" s="37"/>
      <c r="AX126" s="37"/>
      <c r="AY126" s="37"/>
      <c r="AZ126" s="37"/>
      <c r="BA126" s="37"/>
      <c r="BB126" s="37"/>
      <c r="BC126" s="37"/>
      <c r="BD126" s="37"/>
      <c r="BE126" s="37"/>
      <c r="BF126" s="37"/>
      <c r="BG126" s="37"/>
      <c r="BH126" s="37"/>
      <c r="BI126" s="37"/>
      <c r="BJ126" s="37"/>
      <c r="BK126" s="37"/>
      <c r="BL126" s="37"/>
      <c r="BM126" s="37"/>
      <c r="BN126" s="37"/>
      <c r="BO126" s="37"/>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9"/>
      <c r="CR126" s="59"/>
      <c r="CS126" s="59"/>
      <c r="CT126" s="59"/>
      <c r="CU126" s="59"/>
      <c r="CV126" s="59"/>
      <c r="CW126" s="59"/>
      <c r="CX126" s="59"/>
      <c r="CY126" s="59"/>
    </row>
    <row r="127" spans="1:103" ht="14.25" customHeight="1">
      <c r="A127" s="49" t="s">
        <v>131</v>
      </c>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37"/>
      <c r="AW127" s="37"/>
      <c r="AX127" s="37"/>
      <c r="AY127" s="37"/>
      <c r="AZ127" s="37"/>
      <c r="BA127" s="37"/>
      <c r="BB127" s="37"/>
      <c r="BC127" s="37"/>
      <c r="BD127" s="37"/>
      <c r="BE127" s="37"/>
      <c r="BF127" s="37"/>
      <c r="BG127" s="37"/>
      <c r="BH127" s="37"/>
      <c r="BI127" s="37"/>
      <c r="BJ127" s="37"/>
      <c r="BK127" s="37"/>
      <c r="BL127" s="37"/>
      <c r="BM127" s="37"/>
      <c r="BN127" s="37"/>
      <c r="BO127" s="37"/>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9"/>
      <c r="CR127" s="59"/>
      <c r="CS127" s="59"/>
      <c r="CT127" s="59"/>
      <c r="CU127" s="59"/>
      <c r="CV127" s="59"/>
      <c r="CW127" s="59"/>
      <c r="CX127" s="59"/>
      <c r="CY127" s="59"/>
    </row>
    <row r="128" spans="1:103" ht="14.25" customHeight="1">
      <c r="A128" s="49" t="s">
        <v>132</v>
      </c>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37" t="s">
        <v>133</v>
      </c>
      <c r="AW128" s="37"/>
      <c r="AX128" s="37"/>
      <c r="AY128" s="37"/>
      <c r="AZ128" s="37" t="s">
        <v>134</v>
      </c>
      <c r="BA128" s="37"/>
      <c r="BB128" s="37"/>
      <c r="BC128" s="37"/>
      <c r="BD128" s="37"/>
      <c r="BE128" s="37"/>
      <c r="BF128" s="37"/>
      <c r="BG128" s="37"/>
      <c r="BH128" s="37"/>
      <c r="BI128" s="37"/>
      <c r="BJ128" s="37"/>
      <c r="BK128" s="37"/>
      <c r="BL128" s="37"/>
      <c r="BM128" s="37"/>
      <c r="BN128" s="37"/>
      <c r="BO128" s="37"/>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9" t="s">
        <v>42</v>
      </c>
      <c r="CR128" s="59"/>
      <c r="CS128" s="59"/>
      <c r="CT128" s="59"/>
      <c r="CU128" s="59"/>
      <c r="CV128" s="59"/>
      <c r="CW128" s="59"/>
      <c r="CX128" s="59"/>
      <c r="CY128" s="59"/>
    </row>
    <row r="129" spans="1:103" ht="14.25" customHeight="1">
      <c r="A129" s="49" t="s">
        <v>135</v>
      </c>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37"/>
      <c r="AW129" s="37"/>
      <c r="AX129" s="37"/>
      <c r="AY129" s="37"/>
      <c r="AZ129" s="37"/>
      <c r="BA129" s="37"/>
      <c r="BB129" s="37"/>
      <c r="BC129" s="37"/>
      <c r="BD129" s="37"/>
      <c r="BE129" s="37"/>
      <c r="BF129" s="37"/>
      <c r="BG129" s="37"/>
      <c r="BH129" s="37"/>
      <c r="BI129" s="37"/>
      <c r="BJ129" s="37"/>
      <c r="BK129" s="37"/>
      <c r="BL129" s="37"/>
      <c r="BM129" s="37"/>
      <c r="BN129" s="37"/>
      <c r="BO129" s="37"/>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9"/>
      <c r="CR129" s="59"/>
      <c r="CS129" s="59"/>
      <c r="CT129" s="59"/>
      <c r="CU129" s="59"/>
      <c r="CV129" s="59"/>
      <c r="CW129" s="59"/>
      <c r="CX129" s="59"/>
      <c r="CY129" s="59"/>
    </row>
    <row r="130" spans="1:103" ht="13.5" customHeight="1">
      <c r="A130" s="57" t="s">
        <v>136</v>
      </c>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1" t="s">
        <v>137</v>
      </c>
      <c r="AW130" s="51"/>
      <c r="AX130" s="51"/>
      <c r="AY130" s="51"/>
      <c r="AZ130" s="51" t="s">
        <v>138</v>
      </c>
      <c r="BA130" s="51"/>
      <c r="BB130" s="51"/>
      <c r="BC130" s="51"/>
      <c r="BD130" s="51"/>
      <c r="BE130" s="51"/>
      <c r="BF130" s="51" t="s">
        <v>315</v>
      </c>
      <c r="BG130" s="51"/>
      <c r="BH130" s="51"/>
      <c r="BI130" s="51"/>
      <c r="BJ130" s="51"/>
      <c r="BK130" s="51" t="s">
        <v>308</v>
      </c>
      <c r="BL130" s="51"/>
      <c r="BM130" s="51"/>
      <c r="BN130" s="51"/>
      <c r="BO130" s="51"/>
      <c r="BP130" s="56">
        <f>BP133+BP136</f>
        <v>77000</v>
      </c>
      <c r="BQ130" s="56"/>
      <c r="BR130" s="56"/>
      <c r="BS130" s="56"/>
      <c r="BT130" s="56"/>
      <c r="BU130" s="56"/>
      <c r="BV130" s="56"/>
      <c r="BW130" s="56"/>
      <c r="BX130" s="56"/>
      <c r="BY130" s="56">
        <f>BY133+BY136</f>
        <v>77000</v>
      </c>
      <c r="BZ130" s="56"/>
      <c r="CA130" s="56"/>
      <c r="CB130" s="56"/>
      <c r="CC130" s="56"/>
      <c r="CD130" s="56"/>
      <c r="CE130" s="56"/>
      <c r="CF130" s="56"/>
      <c r="CG130" s="56"/>
      <c r="CH130" s="56">
        <f>CH133+CH136</f>
        <v>77000</v>
      </c>
      <c r="CI130" s="56"/>
      <c r="CJ130" s="56"/>
      <c r="CK130" s="56"/>
      <c r="CL130" s="56"/>
      <c r="CM130" s="56"/>
      <c r="CN130" s="56"/>
      <c r="CO130" s="56"/>
      <c r="CP130" s="56"/>
      <c r="CQ130" s="80" t="s">
        <v>42</v>
      </c>
      <c r="CR130" s="80"/>
      <c r="CS130" s="80"/>
      <c r="CT130" s="80"/>
      <c r="CU130" s="80"/>
      <c r="CV130" s="80"/>
      <c r="CW130" s="80"/>
      <c r="CX130" s="80"/>
      <c r="CY130" s="80"/>
    </row>
    <row r="131" spans="1:103" ht="14.25" customHeight="1">
      <c r="A131" s="49" t="s">
        <v>76</v>
      </c>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37" t="s">
        <v>139</v>
      </c>
      <c r="AW131" s="37"/>
      <c r="AX131" s="37"/>
      <c r="AY131" s="37"/>
      <c r="AZ131" s="37" t="s">
        <v>140</v>
      </c>
      <c r="BA131" s="37"/>
      <c r="BB131" s="37"/>
      <c r="BC131" s="37"/>
      <c r="BD131" s="37"/>
      <c r="BE131" s="37"/>
      <c r="BF131" s="37"/>
      <c r="BG131" s="37"/>
      <c r="BH131" s="37"/>
      <c r="BI131" s="37"/>
      <c r="BJ131" s="37"/>
      <c r="BK131" s="37"/>
      <c r="BL131" s="37"/>
      <c r="BM131" s="37"/>
      <c r="BN131" s="37"/>
      <c r="BO131" s="37"/>
      <c r="BP131" s="82"/>
      <c r="BQ131" s="82"/>
      <c r="BR131" s="82"/>
      <c r="BS131" s="82"/>
      <c r="BT131" s="82"/>
      <c r="BU131" s="82"/>
      <c r="BV131" s="82"/>
      <c r="BW131" s="82"/>
      <c r="BX131" s="82"/>
      <c r="BY131" s="82"/>
      <c r="BZ131" s="82"/>
      <c r="CA131" s="82"/>
      <c r="CB131" s="82"/>
      <c r="CC131" s="82"/>
      <c r="CD131" s="82"/>
      <c r="CE131" s="82"/>
      <c r="CF131" s="82"/>
      <c r="CG131" s="82"/>
      <c r="CH131" s="82"/>
      <c r="CI131" s="82"/>
      <c r="CJ131" s="82"/>
      <c r="CK131" s="82"/>
      <c r="CL131" s="82"/>
      <c r="CM131" s="82"/>
      <c r="CN131" s="82"/>
      <c r="CO131" s="82"/>
      <c r="CP131" s="82"/>
      <c r="CQ131" s="59" t="s">
        <v>42</v>
      </c>
      <c r="CR131" s="59"/>
      <c r="CS131" s="59"/>
      <c r="CT131" s="59"/>
      <c r="CU131" s="59"/>
      <c r="CV131" s="59"/>
      <c r="CW131" s="59"/>
      <c r="CX131" s="59"/>
      <c r="CY131" s="59"/>
    </row>
    <row r="132" spans="1:103" ht="14.25" customHeight="1">
      <c r="A132" s="49" t="s">
        <v>141</v>
      </c>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37"/>
      <c r="AW132" s="37"/>
      <c r="AX132" s="37"/>
      <c r="AY132" s="37"/>
      <c r="AZ132" s="37"/>
      <c r="BA132" s="37"/>
      <c r="BB132" s="37"/>
      <c r="BC132" s="37"/>
      <c r="BD132" s="37"/>
      <c r="BE132" s="37"/>
      <c r="BF132" s="37"/>
      <c r="BG132" s="37"/>
      <c r="BH132" s="37"/>
      <c r="BI132" s="37"/>
      <c r="BJ132" s="37"/>
      <c r="BK132" s="37"/>
      <c r="BL132" s="37"/>
      <c r="BM132" s="37"/>
      <c r="BN132" s="37"/>
      <c r="BO132" s="37"/>
      <c r="BP132" s="82"/>
      <c r="BQ132" s="82"/>
      <c r="BR132" s="82"/>
      <c r="BS132" s="82"/>
      <c r="BT132" s="82"/>
      <c r="BU132" s="82"/>
      <c r="BV132" s="82"/>
      <c r="BW132" s="82"/>
      <c r="BX132" s="82"/>
      <c r="BY132" s="82"/>
      <c r="BZ132" s="82"/>
      <c r="CA132" s="82"/>
      <c r="CB132" s="82"/>
      <c r="CC132" s="82"/>
      <c r="CD132" s="82"/>
      <c r="CE132" s="82"/>
      <c r="CF132" s="82"/>
      <c r="CG132" s="82"/>
      <c r="CH132" s="82"/>
      <c r="CI132" s="82"/>
      <c r="CJ132" s="82"/>
      <c r="CK132" s="82"/>
      <c r="CL132" s="82"/>
      <c r="CM132" s="82"/>
      <c r="CN132" s="82"/>
      <c r="CO132" s="82"/>
      <c r="CP132" s="82"/>
      <c r="CQ132" s="59"/>
      <c r="CR132" s="59"/>
      <c r="CS132" s="59"/>
      <c r="CT132" s="59"/>
      <c r="CU132" s="59"/>
      <c r="CV132" s="59"/>
      <c r="CW132" s="59"/>
      <c r="CX132" s="59"/>
      <c r="CY132" s="59"/>
    </row>
    <row r="133" spans="1:103" ht="25.5" customHeight="1">
      <c r="A133" s="57" t="s">
        <v>142</v>
      </c>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1" t="s">
        <v>143</v>
      </c>
      <c r="AW133" s="51"/>
      <c r="AX133" s="51"/>
      <c r="AY133" s="51"/>
      <c r="AZ133" s="51" t="s">
        <v>144</v>
      </c>
      <c r="BA133" s="51"/>
      <c r="BB133" s="51"/>
      <c r="BC133" s="51"/>
      <c r="BD133" s="51"/>
      <c r="BE133" s="51"/>
      <c r="BF133" s="51" t="s">
        <v>315</v>
      </c>
      <c r="BG133" s="51"/>
      <c r="BH133" s="51"/>
      <c r="BI133" s="51"/>
      <c r="BJ133" s="51"/>
      <c r="BK133" s="51" t="s">
        <v>308</v>
      </c>
      <c r="BL133" s="51"/>
      <c r="BM133" s="51"/>
      <c r="BN133" s="51"/>
      <c r="BO133" s="51"/>
      <c r="BP133" s="56">
        <f>SUM(BP135)</f>
        <v>8000</v>
      </c>
      <c r="BQ133" s="56"/>
      <c r="BR133" s="56"/>
      <c r="BS133" s="56"/>
      <c r="BT133" s="56"/>
      <c r="BU133" s="56"/>
      <c r="BV133" s="56"/>
      <c r="BW133" s="56"/>
      <c r="BX133" s="56"/>
      <c r="BY133" s="56">
        <f>SUM(BY135)</f>
        <v>8000</v>
      </c>
      <c r="BZ133" s="56"/>
      <c r="CA133" s="56"/>
      <c r="CB133" s="56"/>
      <c r="CC133" s="56"/>
      <c r="CD133" s="56"/>
      <c r="CE133" s="56"/>
      <c r="CF133" s="56"/>
      <c r="CG133" s="56"/>
      <c r="CH133" s="56">
        <f>SUM(CH135)</f>
        <v>8000</v>
      </c>
      <c r="CI133" s="56"/>
      <c r="CJ133" s="56"/>
      <c r="CK133" s="56"/>
      <c r="CL133" s="56"/>
      <c r="CM133" s="56"/>
      <c r="CN133" s="56"/>
      <c r="CO133" s="56"/>
      <c r="CP133" s="56"/>
      <c r="CQ133" s="80" t="s">
        <v>42</v>
      </c>
      <c r="CR133" s="80"/>
      <c r="CS133" s="80"/>
      <c r="CT133" s="80"/>
      <c r="CU133" s="80"/>
      <c r="CV133" s="80"/>
      <c r="CW133" s="80"/>
      <c r="CX133" s="80"/>
      <c r="CY133" s="80"/>
    </row>
    <row r="134" spans="1:103" ht="14.25" customHeight="1">
      <c r="A134" s="57" t="s">
        <v>145</v>
      </c>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1"/>
      <c r="AW134" s="51"/>
      <c r="AX134" s="51"/>
      <c r="AY134" s="51"/>
      <c r="AZ134" s="51"/>
      <c r="BA134" s="51"/>
      <c r="BB134" s="51"/>
      <c r="BC134" s="51"/>
      <c r="BD134" s="51"/>
      <c r="BE134" s="51"/>
      <c r="BF134" s="51"/>
      <c r="BG134" s="51"/>
      <c r="BH134" s="51"/>
      <c r="BI134" s="51"/>
      <c r="BJ134" s="51"/>
      <c r="BK134" s="51"/>
      <c r="BL134" s="51"/>
      <c r="BM134" s="51"/>
      <c r="BN134" s="51"/>
      <c r="BO134" s="51"/>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80"/>
      <c r="CR134" s="80"/>
      <c r="CS134" s="80"/>
      <c r="CT134" s="80"/>
      <c r="CU134" s="80"/>
      <c r="CV134" s="80"/>
      <c r="CW134" s="80"/>
      <c r="CX134" s="80"/>
      <c r="CY134" s="80"/>
    </row>
    <row r="135" spans="1:103" ht="23.25" customHeight="1">
      <c r="A135" s="45" t="s">
        <v>142</v>
      </c>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6"/>
      <c r="AW135" s="46"/>
      <c r="AX135" s="46"/>
      <c r="AY135" s="46"/>
      <c r="AZ135" s="46" t="s">
        <v>144</v>
      </c>
      <c r="BA135" s="46"/>
      <c r="BB135" s="46"/>
      <c r="BC135" s="46"/>
      <c r="BD135" s="46"/>
      <c r="BE135" s="46"/>
      <c r="BF135" s="46" t="s">
        <v>302</v>
      </c>
      <c r="BG135" s="46"/>
      <c r="BH135" s="46"/>
      <c r="BI135" s="46"/>
      <c r="BJ135" s="46"/>
      <c r="BK135" s="37" t="s">
        <v>306</v>
      </c>
      <c r="BL135" s="37"/>
      <c r="BM135" s="37"/>
      <c r="BN135" s="37"/>
      <c r="BO135" s="37"/>
      <c r="BP135" s="38">
        <f>8000</f>
        <v>8000</v>
      </c>
      <c r="BQ135" s="38"/>
      <c r="BR135" s="38"/>
      <c r="BS135" s="38"/>
      <c r="BT135" s="38"/>
      <c r="BU135" s="38"/>
      <c r="BV135" s="38"/>
      <c r="BW135" s="38"/>
      <c r="BX135" s="38"/>
      <c r="BY135" s="38">
        <f>8000</f>
        <v>8000</v>
      </c>
      <c r="BZ135" s="38"/>
      <c r="CA135" s="38"/>
      <c r="CB135" s="38"/>
      <c r="CC135" s="38"/>
      <c r="CD135" s="38"/>
      <c r="CE135" s="38"/>
      <c r="CF135" s="38"/>
      <c r="CG135" s="38"/>
      <c r="CH135" s="38">
        <f>8000</f>
        <v>8000</v>
      </c>
      <c r="CI135" s="38"/>
      <c r="CJ135" s="38"/>
      <c r="CK135" s="38"/>
      <c r="CL135" s="38"/>
      <c r="CM135" s="38"/>
      <c r="CN135" s="38"/>
      <c r="CO135" s="38"/>
      <c r="CP135" s="38"/>
      <c r="CQ135" s="52"/>
      <c r="CR135" s="52"/>
      <c r="CS135" s="52"/>
      <c r="CT135" s="52"/>
      <c r="CU135" s="52"/>
      <c r="CV135" s="52"/>
      <c r="CW135" s="52"/>
      <c r="CX135" s="52"/>
      <c r="CY135" s="52"/>
    </row>
    <row r="136" spans="1:103" ht="13.5" customHeight="1">
      <c r="A136" s="57" t="s">
        <v>146</v>
      </c>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1" t="s">
        <v>147</v>
      </c>
      <c r="AW136" s="51"/>
      <c r="AX136" s="51"/>
      <c r="AY136" s="51"/>
      <c r="AZ136" s="51" t="s">
        <v>148</v>
      </c>
      <c r="BA136" s="51"/>
      <c r="BB136" s="51"/>
      <c r="BC136" s="51"/>
      <c r="BD136" s="51"/>
      <c r="BE136" s="51"/>
      <c r="BF136" s="51" t="s">
        <v>315</v>
      </c>
      <c r="BG136" s="51"/>
      <c r="BH136" s="51"/>
      <c r="BI136" s="51"/>
      <c r="BJ136" s="51"/>
      <c r="BK136" s="51" t="s">
        <v>308</v>
      </c>
      <c r="BL136" s="51"/>
      <c r="BM136" s="51"/>
      <c r="BN136" s="51"/>
      <c r="BO136" s="51"/>
      <c r="BP136" s="56">
        <f>SUM(BP137:BX138)</f>
        <v>69000</v>
      </c>
      <c r="BQ136" s="56"/>
      <c r="BR136" s="56"/>
      <c r="BS136" s="56"/>
      <c r="BT136" s="56"/>
      <c r="BU136" s="56"/>
      <c r="BV136" s="56"/>
      <c r="BW136" s="56"/>
      <c r="BX136" s="56"/>
      <c r="BY136" s="56">
        <f>SUM(BY137:CG138)</f>
        <v>69000</v>
      </c>
      <c r="BZ136" s="56"/>
      <c r="CA136" s="56"/>
      <c r="CB136" s="56"/>
      <c r="CC136" s="56"/>
      <c r="CD136" s="56"/>
      <c r="CE136" s="56"/>
      <c r="CF136" s="56"/>
      <c r="CG136" s="56"/>
      <c r="CH136" s="56">
        <f>SUM(CH137:CP138)</f>
        <v>69000</v>
      </c>
      <c r="CI136" s="56"/>
      <c r="CJ136" s="56"/>
      <c r="CK136" s="56"/>
      <c r="CL136" s="56"/>
      <c r="CM136" s="56"/>
      <c r="CN136" s="56"/>
      <c r="CO136" s="56"/>
      <c r="CP136" s="56"/>
      <c r="CQ136" s="80" t="s">
        <v>42</v>
      </c>
      <c r="CR136" s="80"/>
      <c r="CS136" s="80"/>
      <c r="CT136" s="80"/>
      <c r="CU136" s="80"/>
      <c r="CV136" s="80"/>
      <c r="CW136" s="80"/>
      <c r="CX136" s="80"/>
      <c r="CY136" s="80"/>
    </row>
    <row r="137" spans="1:103" ht="13.5" customHeight="1">
      <c r="A137" s="45" t="s">
        <v>146</v>
      </c>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51"/>
      <c r="AW137" s="51"/>
      <c r="AX137" s="51"/>
      <c r="AY137" s="51"/>
      <c r="AZ137" s="46" t="s">
        <v>148</v>
      </c>
      <c r="BA137" s="46"/>
      <c r="BB137" s="46"/>
      <c r="BC137" s="46"/>
      <c r="BD137" s="46"/>
      <c r="BE137" s="46"/>
      <c r="BF137" s="46" t="s">
        <v>302</v>
      </c>
      <c r="BG137" s="46"/>
      <c r="BH137" s="46"/>
      <c r="BI137" s="46"/>
      <c r="BJ137" s="46"/>
      <c r="BK137" s="37" t="s">
        <v>305</v>
      </c>
      <c r="BL137" s="37"/>
      <c r="BM137" s="37"/>
      <c r="BN137" s="37"/>
      <c r="BO137" s="37"/>
      <c r="BP137" s="38">
        <f>36000</f>
        <v>36000</v>
      </c>
      <c r="BQ137" s="38"/>
      <c r="BR137" s="38"/>
      <c r="BS137" s="38"/>
      <c r="BT137" s="38"/>
      <c r="BU137" s="38"/>
      <c r="BV137" s="38"/>
      <c r="BW137" s="38"/>
      <c r="BX137" s="38"/>
      <c r="BY137" s="38">
        <f>36000</f>
        <v>36000</v>
      </c>
      <c r="BZ137" s="38"/>
      <c r="CA137" s="38"/>
      <c r="CB137" s="38"/>
      <c r="CC137" s="38"/>
      <c r="CD137" s="38"/>
      <c r="CE137" s="38"/>
      <c r="CF137" s="38"/>
      <c r="CG137" s="38"/>
      <c r="CH137" s="38">
        <f>36000</f>
        <v>36000</v>
      </c>
      <c r="CI137" s="38"/>
      <c r="CJ137" s="38"/>
      <c r="CK137" s="38"/>
      <c r="CL137" s="38"/>
      <c r="CM137" s="38"/>
      <c r="CN137" s="38"/>
      <c r="CO137" s="38"/>
      <c r="CP137" s="38"/>
      <c r="CQ137" s="52"/>
      <c r="CR137" s="52"/>
      <c r="CS137" s="52"/>
      <c r="CT137" s="52"/>
      <c r="CU137" s="52"/>
      <c r="CV137" s="52"/>
      <c r="CW137" s="52"/>
      <c r="CX137" s="52"/>
      <c r="CY137" s="52"/>
    </row>
    <row r="138" spans="1:103" ht="13.5" customHeight="1">
      <c r="A138" s="45" t="s">
        <v>146</v>
      </c>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51"/>
      <c r="AW138" s="51"/>
      <c r="AX138" s="51"/>
      <c r="AY138" s="51"/>
      <c r="AZ138" s="46" t="s">
        <v>148</v>
      </c>
      <c r="BA138" s="46"/>
      <c r="BB138" s="46"/>
      <c r="BC138" s="46"/>
      <c r="BD138" s="46"/>
      <c r="BE138" s="46"/>
      <c r="BF138" s="46" t="s">
        <v>302</v>
      </c>
      <c r="BG138" s="46"/>
      <c r="BH138" s="46"/>
      <c r="BI138" s="46"/>
      <c r="BJ138" s="46"/>
      <c r="BK138" s="37" t="s">
        <v>306</v>
      </c>
      <c r="BL138" s="37"/>
      <c r="BM138" s="37"/>
      <c r="BN138" s="37"/>
      <c r="BO138" s="37"/>
      <c r="BP138" s="38">
        <f>33000</f>
        <v>33000</v>
      </c>
      <c r="BQ138" s="38"/>
      <c r="BR138" s="38"/>
      <c r="BS138" s="38"/>
      <c r="BT138" s="38"/>
      <c r="BU138" s="38"/>
      <c r="BV138" s="38"/>
      <c r="BW138" s="38"/>
      <c r="BX138" s="38"/>
      <c r="BY138" s="38">
        <f>33000</f>
        <v>33000</v>
      </c>
      <c r="BZ138" s="38"/>
      <c r="CA138" s="38"/>
      <c r="CB138" s="38"/>
      <c r="CC138" s="38"/>
      <c r="CD138" s="38"/>
      <c r="CE138" s="38"/>
      <c r="CF138" s="38"/>
      <c r="CG138" s="38"/>
      <c r="CH138" s="38">
        <f>33000</f>
        <v>33000</v>
      </c>
      <c r="CI138" s="38"/>
      <c r="CJ138" s="38"/>
      <c r="CK138" s="38"/>
      <c r="CL138" s="38"/>
      <c r="CM138" s="38"/>
      <c r="CN138" s="38"/>
      <c r="CO138" s="38"/>
      <c r="CP138" s="38"/>
      <c r="CQ138" s="52"/>
      <c r="CR138" s="52"/>
      <c r="CS138" s="52"/>
      <c r="CT138" s="52"/>
      <c r="CU138" s="52"/>
      <c r="CV138" s="52"/>
      <c r="CW138" s="52"/>
      <c r="CX138" s="52"/>
      <c r="CY138" s="52"/>
    </row>
    <row r="139" spans="1:103" ht="13.5" customHeight="1">
      <c r="A139" s="49" t="s">
        <v>149</v>
      </c>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37" t="s">
        <v>150</v>
      </c>
      <c r="AW139" s="37"/>
      <c r="AX139" s="37"/>
      <c r="AY139" s="37"/>
      <c r="AZ139" s="37" t="s">
        <v>42</v>
      </c>
      <c r="BA139" s="37"/>
      <c r="BB139" s="37"/>
      <c r="BC139" s="37"/>
      <c r="BD139" s="37"/>
      <c r="BE139" s="37"/>
      <c r="BF139" s="37" t="s">
        <v>42</v>
      </c>
      <c r="BG139" s="37"/>
      <c r="BH139" s="37"/>
      <c r="BI139" s="37"/>
      <c r="BJ139" s="37"/>
      <c r="BK139" s="37" t="s">
        <v>42</v>
      </c>
      <c r="BL139" s="37"/>
      <c r="BM139" s="37"/>
      <c r="BN139" s="37"/>
      <c r="BO139" s="37"/>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t="s">
        <v>42</v>
      </c>
      <c r="CR139" s="59"/>
      <c r="CS139" s="59"/>
      <c r="CT139" s="59"/>
      <c r="CU139" s="59"/>
      <c r="CV139" s="59"/>
      <c r="CW139" s="59"/>
      <c r="CX139" s="59"/>
      <c r="CY139" s="59"/>
    </row>
    <row r="140" spans="1:103" ht="14.25" customHeight="1">
      <c r="A140" s="49" t="s">
        <v>76</v>
      </c>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37" t="s">
        <v>151</v>
      </c>
      <c r="AW140" s="37"/>
      <c r="AX140" s="37"/>
      <c r="AY140" s="37"/>
      <c r="AZ140" s="37" t="s">
        <v>152</v>
      </c>
      <c r="BA140" s="37"/>
      <c r="BB140" s="37"/>
      <c r="BC140" s="37"/>
      <c r="BD140" s="37"/>
      <c r="BE140" s="37"/>
      <c r="BF140" s="37"/>
      <c r="BG140" s="37"/>
      <c r="BH140" s="37"/>
      <c r="BI140" s="37"/>
      <c r="BJ140" s="37"/>
      <c r="BK140" s="37"/>
      <c r="BL140" s="37"/>
      <c r="BM140" s="37"/>
      <c r="BN140" s="37"/>
      <c r="BO140" s="37"/>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t="s">
        <v>42</v>
      </c>
      <c r="CR140" s="59"/>
      <c r="CS140" s="59"/>
      <c r="CT140" s="59"/>
      <c r="CU140" s="59"/>
      <c r="CV140" s="59"/>
      <c r="CW140" s="59"/>
      <c r="CX140" s="59"/>
      <c r="CY140" s="59"/>
    </row>
    <row r="141" spans="1:103" ht="14.25" customHeight="1">
      <c r="A141" s="49" t="s">
        <v>153</v>
      </c>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37"/>
      <c r="AW141" s="37"/>
      <c r="AX141" s="37"/>
      <c r="AY141" s="37"/>
      <c r="AZ141" s="37"/>
      <c r="BA141" s="37"/>
      <c r="BB141" s="37"/>
      <c r="BC141" s="37"/>
      <c r="BD141" s="37"/>
      <c r="BE141" s="37"/>
      <c r="BF141" s="37"/>
      <c r="BG141" s="37"/>
      <c r="BH141" s="37"/>
      <c r="BI141" s="37"/>
      <c r="BJ141" s="37"/>
      <c r="BK141" s="37"/>
      <c r="BL141" s="37"/>
      <c r="BM141" s="37"/>
      <c r="BN141" s="37"/>
      <c r="BO141" s="37"/>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row>
    <row r="142" spans="1:103" ht="13.5" customHeight="1">
      <c r="A142" s="49" t="s">
        <v>154</v>
      </c>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37" t="s">
        <v>155</v>
      </c>
      <c r="AW142" s="37"/>
      <c r="AX142" s="37"/>
      <c r="AY142" s="37"/>
      <c r="AZ142" s="37" t="s">
        <v>156</v>
      </c>
      <c r="BA142" s="37"/>
      <c r="BB142" s="37"/>
      <c r="BC142" s="37"/>
      <c r="BD142" s="37"/>
      <c r="BE142" s="37"/>
      <c r="BF142" s="37"/>
      <c r="BG142" s="37"/>
      <c r="BH142" s="37"/>
      <c r="BI142" s="37"/>
      <c r="BJ142" s="37"/>
      <c r="BK142" s="37"/>
      <c r="BL142" s="37"/>
      <c r="BM142" s="37"/>
      <c r="BN142" s="37"/>
      <c r="BO142" s="37"/>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t="s">
        <v>42</v>
      </c>
      <c r="CR142" s="59"/>
      <c r="CS142" s="59"/>
      <c r="CT142" s="59"/>
      <c r="CU142" s="59"/>
      <c r="CV142" s="59"/>
      <c r="CW142" s="59"/>
      <c r="CX142" s="59"/>
      <c r="CY142" s="59"/>
    </row>
    <row r="143" spans="1:103" ht="14.25" customHeight="1">
      <c r="A143" s="49" t="s">
        <v>157</v>
      </c>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37" t="s">
        <v>158</v>
      </c>
      <c r="AW143" s="37"/>
      <c r="AX143" s="37"/>
      <c r="AY143" s="37"/>
      <c r="AZ143" s="37" t="s">
        <v>159</v>
      </c>
      <c r="BA143" s="37"/>
      <c r="BB143" s="37"/>
      <c r="BC143" s="37"/>
      <c r="BD143" s="37"/>
      <c r="BE143" s="37"/>
      <c r="BF143" s="37"/>
      <c r="BG143" s="37"/>
      <c r="BH143" s="37"/>
      <c r="BI143" s="37"/>
      <c r="BJ143" s="37"/>
      <c r="BK143" s="37"/>
      <c r="BL143" s="37"/>
      <c r="BM143" s="37"/>
      <c r="BN143" s="37"/>
      <c r="BO143" s="37"/>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t="s">
        <v>42</v>
      </c>
      <c r="CR143" s="59"/>
      <c r="CS143" s="59"/>
      <c r="CT143" s="59"/>
      <c r="CU143" s="59"/>
      <c r="CV143" s="59"/>
      <c r="CW143" s="59"/>
      <c r="CX143" s="59"/>
      <c r="CY143" s="59"/>
    </row>
    <row r="144" spans="1:103" ht="14.25" customHeight="1">
      <c r="A144" s="49" t="s">
        <v>160</v>
      </c>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37"/>
      <c r="AW144" s="37"/>
      <c r="AX144" s="37"/>
      <c r="AY144" s="37"/>
      <c r="AZ144" s="37"/>
      <c r="BA144" s="37"/>
      <c r="BB144" s="37"/>
      <c r="BC144" s="37"/>
      <c r="BD144" s="37"/>
      <c r="BE144" s="37"/>
      <c r="BF144" s="37"/>
      <c r="BG144" s="37"/>
      <c r="BH144" s="37"/>
      <c r="BI144" s="37"/>
      <c r="BJ144" s="37"/>
      <c r="BK144" s="37"/>
      <c r="BL144" s="37"/>
      <c r="BM144" s="37"/>
      <c r="BN144" s="37"/>
      <c r="BO144" s="37"/>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row>
    <row r="145" spans="1:103" ht="13.5" customHeight="1">
      <c r="A145" s="49" t="s">
        <v>161</v>
      </c>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37" t="s">
        <v>162</v>
      </c>
      <c r="AW145" s="37"/>
      <c r="AX145" s="37"/>
      <c r="AY145" s="37"/>
      <c r="AZ145" s="37" t="s">
        <v>42</v>
      </c>
      <c r="BA145" s="37"/>
      <c r="BB145" s="37"/>
      <c r="BC145" s="37"/>
      <c r="BD145" s="37"/>
      <c r="BE145" s="37"/>
      <c r="BF145" s="37"/>
      <c r="BG145" s="37"/>
      <c r="BH145" s="37"/>
      <c r="BI145" s="37"/>
      <c r="BJ145" s="37"/>
      <c r="BK145" s="37"/>
      <c r="BL145" s="37"/>
      <c r="BM145" s="37"/>
      <c r="BN145" s="37"/>
      <c r="BO145" s="37"/>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t="s">
        <v>42</v>
      </c>
      <c r="CR145" s="59"/>
      <c r="CS145" s="59"/>
      <c r="CT145" s="59"/>
      <c r="CU145" s="59"/>
      <c r="CV145" s="59"/>
      <c r="CW145" s="59"/>
      <c r="CX145" s="59"/>
      <c r="CY145" s="59"/>
    </row>
    <row r="146" spans="1:103" ht="25.5" customHeight="1">
      <c r="A146" s="49" t="s">
        <v>163</v>
      </c>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37" t="s">
        <v>164</v>
      </c>
      <c r="AW146" s="37"/>
      <c r="AX146" s="37"/>
      <c r="AY146" s="37"/>
      <c r="AZ146" s="37" t="s">
        <v>165</v>
      </c>
      <c r="BA146" s="37"/>
      <c r="BB146" s="37"/>
      <c r="BC146" s="37"/>
      <c r="BD146" s="37"/>
      <c r="BE146" s="37"/>
      <c r="BF146" s="37"/>
      <c r="BG146" s="37"/>
      <c r="BH146" s="37"/>
      <c r="BI146" s="37"/>
      <c r="BJ146" s="37"/>
      <c r="BK146" s="37"/>
      <c r="BL146" s="37"/>
      <c r="BM146" s="37"/>
      <c r="BN146" s="37"/>
      <c r="BO146" s="37"/>
      <c r="BP146" s="59"/>
      <c r="BQ146" s="59"/>
      <c r="BR146" s="59"/>
      <c r="BS146" s="59"/>
      <c r="BT146" s="59"/>
      <c r="BU146" s="59"/>
      <c r="BV146" s="59"/>
      <c r="BW146" s="59"/>
      <c r="BX146" s="59"/>
      <c r="BY146" s="59"/>
      <c r="BZ146" s="59"/>
      <c r="CA146" s="59"/>
      <c r="CB146" s="59"/>
      <c r="CC146" s="59"/>
      <c r="CD146" s="59"/>
      <c r="CE146" s="59"/>
      <c r="CF146" s="59"/>
      <c r="CG146" s="59"/>
      <c r="CH146" s="59"/>
      <c r="CI146" s="59"/>
      <c r="CJ146" s="59"/>
      <c r="CK146" s="59"/>
      <c r="CL146" s="59"/>
      <c r="CM146" s="59"/>
      <c r="CN146" s="59"/>
      <c r="CO146" s="59"/>
      <c r="CP146" s="59"/>
      <c r="CQ146" s="59" t="s">
        <v>42</v>
      </c>
      <c r="CR146" s="59"/>
      <c r="CS146" s="59"/>
      <c r="CT146" s="59"/>
      <c r="CU146" s="59"/>
      <c r="CV146" s="59"/>
      <c r="CW146" s="59"/>
      <c r="CX146" s="59"/>
      <c r="CY146" s="59"/>
    </row>
    <row r="147" spans="1:103" ht="25.5" customHeight="1">
      <c r="A147" s="49" t="s">
        <v>166</v>
      </c>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37"/>
      <c r="AW147" s="37"/>
      <c r="AX147" s="37"/>
      <c r="AY147" s="37"/>
      <c r="AZ147" s="37"/>
      <c r="BA147" s="37"/>
      <c r="BB147" s="37"/>
      <c r="BC147" s="37"/>
      <c r="BD147" s="37"/>
      <c r="BE147" s="37"/>
      <c r="BF147" s="37"/>
      <c r="BG147" s="37"/>
      <c r="BH147" s="37"/>
      <c r="BI147" s="37"/>
      <c r="BJ147" s="37"/>
      <c r="BK147" s="37"/>
      <c r="BL147" s="37"/>
      <c r="BM147" s="37"/>
      <c r="BN147" s="37"/>
      <c r="BO147" s="37"/>
      <c r="BP147" s="59"/>
      <c r="BQ147" s="59"/>
      <c r="BR147" s="59"/>
      <c r="BS147" s="59"/>
      <c r="BT147" s="59"/>
      <c r="BU147" s="59"/>
      <c r="BV147" s="59"/>
      <c r="BW147" s="59"/>
      <c r="BX147" s="59"/>
      <c r="BY147" s="59"/>
      <c r="BZ147" s="59"/>
      <c r="CA147" s="59"/>
      <c r="CB147" s="59"/>
      <c r="CC147" s="59"/>
      <c r="CD147" s="59"/>
      <c r="CE147" s="59"/>
      <c r="CF147" s="59"/>
      <c r="CG147" s="59"/>
      <c r="CH147" s="59"/>
      <c r="CI147" s="59"/>
      <c r="CJ147" s="59"/>
      <c r="CK147" s="59"/>
      <c r="CL147" s="59"/>
      <c r="CM147" s="59"/>
      <c r="CN147" s="59"/>
      <c r="CO147" s="59"/>
      <c r="CP147" s="59"/>
      <c r="CQ147" s="59"/>
      <c r="CR147" s="59"/>
      <c r="CS147" s="59"/>
      <c r="CT147" s="59"/>
      <c r="CU147" s="59"/>
      <c r="CV147" s="59"/>
      <c r="CW147" s="59"/>
      <c r="CX147" s="59"/>
      <c r="CY147" s="59"/>
    </row>
    <row r="148" spans="1:103" ht="13.5" customHeight="1">
      <c r="A148" s="83" t="s">
        <v>316</v>
      </c>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4" t="s">
        <v>167</v>
      </c>
      <c r="AW148" s="84"/>
      <c r="AX148" s="84"/>
      <c r="AY148" s="84"/>
      <c r="AZ148" s="84" t="s">
        <v>317</v>
      </c>
      <c r="BA148" s="84"/>
      <c r="BB148" s="84"/>
      <c r="BC148" s="84"/>
      <c r="BD148" s="84"/>
      <c r="BE148" s="84"/>
      <c r="BF148" s="84" t="s">
        <v>315</v>
      </c>
      <c r="BG148" s="84"/>
      <c r="BH148" s="84"/>
      <c r="BI148" s="84"/>
      <c r="BJ148" s="84"/>
      <c r="BK148" s="51" t="s">
        <v>308</v>
      </c>
      <c r="BL148" s="51"/>
      <c r="BM148" s="51"/>
      <c r="BN148" s="51"/>
      <c r="BO148" s="51"/>
      <c r="BP148" s="85">
        <f>BP153+BP188</f>
        <v>58148750.55</v>
      </c>
      <c r="BQ148" s="85"/>
      <c r="BR148" s="85"/>
      <c r="BS148" s="85"/>
      <c r="BT148" s="85"/>
      <c r="BU148" s="85"/>
      <c r="BV148" s="85"/>
      <c r="BW148" s="85"/>
      <c r="BX148" s="85"/>
      <c r="BY148" s="85">
        <f>BY153+BY188</f>
        <v>29964000</v>
      </c>
      <c r="BZ148" s="85"/>
      <c r="CA148" s="85"/>
      <c r="CB148" s="85"/>
      <c r="CC148" s="85"/>
      <c r="CD148" s="85"/>
      <c r="CE148" s="85"/>
      <c r="CF148" s="85"/>
      <c r="CG148" s="85"/>
      <c r="CH148" s="85">
        <f>CH153+CH188</f>
        <v>29964000</v>
      </c>
      <c r="CI148" s="85"/>
      <c r="CJ148" s="85"/>
      <c r="CK148" s="85"/>
      <c r="CL148" s="85"/>
      <c r="CM148" s="85"/>
      <c r="CN148" s="85"/>
      <c r="CO148" s="85"/>
      <c r="CP148" s="85"/>
      <c r="CQ148" s="86" t="s">
        <v>42</v>
      </c>
      <c r="CR148" s="86"/>
      <c r="CS148" s="86"/>
      <c r="CT148" s="86"/>
      <c r="CU148" s="86"/>
      <c r="CV148" s="86"/>
      <c r="CW148" s="86"/>
      <c r="CX148" s="86"/>
      <c r="CY148" s="86"/>
    </row>
    <row r="149" spans="1:103" ht="14.25" customHeight="1">
      <c r="A149" s="49" t="s">
        <v>47</v>
      </c>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37" t="s">
        <v>168</v>
      </c>
      <c r="AW149" s="37"/>
      <c r="AX149" s="37"/>
      <c r="AY149" s="37"/>
      <c r="AZ149" s="37" t="s">
        <v>169</v>
      </c>
      <c r="BA149" s="37"/>
      <c r="BB149" s="37"/>
      <c r="BC149" s="37"/>
      <c r="BD149" s="37"/>
      <c r="BE149" s="37"/>
      <c r="BF149" s="37"/>
      <c r="BG149" s="37"/>
      <c r="BH149" s="37"/>
      <c r="BI149" s="37"/>
      <c r="BJ149" s="37"/>
      <c r="BK149" s="37"/>
      <c r="BL149" s="37"/>
      <c r="BM149" s="37"/>
      <c r="BN149" s="37"/>
      <c r="BO149" s="37"/>
      <c r="BP149" s="82"/>
      <c r="BQ149" s="82"/>
      <c r="BR149" s="82"/>
      <c r="BS149" s="82"/>
      <c r="BT149" s="82"/>
      <c r="BU149" s="82"/>
      <c r="BV149" s="82"/>
      <c r="BW149" s="82"/>
      <c r="BX149" s="82"/>
      <c r="BY149" s="82"/>
      <c r="BZ149" s="82"/>
      <c r="CA149" s="82"/>
      <c r="CB149" s="82"/>
      <c r="CC149" s="82"/>
      <c r="CD149" s="82"/>
      <c r="CE149" s="82"/>
      <c r="CF149" s="82"/>
      <c r="CG149" s="82"/>
      <c r="CH149" s="82"/>
      <c r="CI149" s="82"/>
      <c r="CJ149" s="82"/>
      <c r="CK149" s="82"/>
      <c r="CL149" s="82"/>
      <c r="CM149" s="82"/>
      <c r="CN149" s="82"/>
      <c r="CO149" s="82"/>
      <c r="CP149" s="82"/>
      <c r="CQ149" s="59"/>
      <c r="CR149" s="59"/>
      <c r="CS149" s="59"/>
      <c r="CT149" s="59"/>
      <c r="CU149" s="59"/>
      <c r="CV149" s="59"/>
      <c r="CW149" s="59"/>
      <c r="CX149" s="59"/>
      <c r="CY149" s="59"/>
    </row>
    <row r="150" spans="1:103" ht="14.25" customHeight="1">
      <c r="A150" s="49" t="s">
        <v>170</v>
      </c>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37"/>
      <c r="AW150" s="37"/>
      <c r="AX150" s="37"/>
      <c r="AY150" s="37"/>
      <c r="AZ150" s="37"/>
      <c r="BA150" s="37"/>
      <c r="BB150" s="37"/>
      <c r="BC150" s="37"/>
      <c r="BD150" s="37"/>
      <c r="BE150" s="37"/>
      <c r="BF150" s="37"/>
      <c r="BG150" s="37"/>
      <c r="BH150" s="37"/>
      <c r="BI150" s="37"/>
      <c r="BJ150" s="37"/>
      <c r="BK150" s="37"/>
      <c r="BL150" s="37"/>
      <c r="BM150" s="37"/>
      <c r="BN150" s="37"/>
      <c r="BO150" s="37"/>
      <c r="BP150" s="82"/>
      <c r="BQ150" s="82"/>
      <c r="BR150" s="82"/>
      <c r="BS150" s="82"/>
      <c r="BT150" s="82"/>
      <c r="BU150" s="82"/>
      <c r="BV150" s="82"/>
      <c r="BW150" s="82"/>
      <c r="BX150" s="82"/>
      <c r="BY150" s="82"/>
      <c r="BZ150" s="82"/>
      <c r="CA150" s="82"/>
      <c r="CB150" s="82"/>
      <c r="CC150" s="82"/>
      <c r="CD150" s="82"/>
      <c r="CE150" s="82"/>
      <c r="CF150" s="82"/>
      <c r="CG150" s="82"/>
      <c r="CH150" s="82"/>
      <c r="CI150" s="82"/>
      <c r="CJ150" s="82"/>
      <c r="CK150" s="82"/>
      <c r="CL150" s="82"/>
      <c r="CM150" s="82"/>
      <c r="CN150" s="82"/>
      <c r="CO150" s="82"/>
      <c r="CP150" s="82"/>
      <c r="CQ150" s="59"/>
      <c r="CR150" s="59"/>
      <c r="CS150" s="59"/>
      <c r="CT150" s="59"/>
      <c r="CU150" s="59"/>
      <c r="CV150" s="59"/>
      <c r="CW150" s="59"/>
      <c r="CX150" s="59"/>
      <c r="CY150" s="59"/>
    </row>
    <row r="151" spans="1:103" ht="25.5" customHeight="1">
      <c r="A151" s="49" t="s">
        <v>171</v>
      </c>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37" t="s">
        <v>324</v>
      </c>
      <c r="AW151" s="37"/>
      <c r="AX151" s="37"/>
      <c r="AY151" s="37"/>
      <c r="AZ151" s="37" t="s">
        <v>172</v>
      </c>
      <c r="BA151" s="37"/>
      <c r="BB151" s="37"/>
      <c r="BC151" s="37"/>
      <c r="BD151" s="37"/>
      <c r="BE151" s="37"/>
      <c r="BF151" s="37"/>
      <c r="BG151" s="37"/>
      <c r="BH151" s="37"/>
      <c r="BI151" s="37"/>
      <c r="BJ151" s="37"/>
      <c r="BK151" s="37"/>
      <c r="BL151" s="37"/>
      <c r="BM151" s="37"/>
      <c r="BN151" s="37"/>
      <c r="BO151" s="37"/>
      <c r="BP151" s="82"/>
      <c r="BQ151" s="82"/>
      <c r="BR151" s="82"/>
      <c r="BS151" s="82"/>
      <c r="BT151" s="82"/>
      <c r="BU151" s="82"/>
      <c r="BV151" s="82"/>
      <c r="BW151" s="82"/>
      <c r="BX151" s="82"/>
      <c r="BY151" s="82"/>
      <c r="BZ151" s="82"/>
      <c r="CA151" s="82"/>
      <c r="CB151" s="82"/>
      <c r="CC151" s="82"/>
      <c r="CD151" s="82"/>
      <c r="CE151" s="82"/>
      <c r="CF151" s="82"/>
      <c r="CG151" s="82"/>
      <c r="CH151" s="82"/>
      <c r="CI151" s="82"/>
      <c r="CJ151" s="82"/>
      <c r="CK151" s="82"/>
      <c r="CL151" s="82"/>
      <c r="CM151" s="82"/>
      <c r="CN151" s="82"/>
      <c r="CO151" s="82"/>
      <c r="CP151" s="82"/>
      <c r="CQ151" s="59"/>
      <c r="CR151" s="59"/>
      <c r="CS151" s="59"/>
      <c r="CT151" s="59"/>
      <c r="CU151" s="59"/>
      <c r="CV151" s="59"/>
      <c r="CW151" s="59"/>
      <c r="CX151" s="59"/>
      <c r="CY151" s="59"/>
    </row>
    <row r="152" spans="1:103" ht="14.25" customHeight="1">
      <c r="A152" s="49" t="s">
        <v>173</v>
      </c>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37"/>
      <c r="AW152" s="37"/>
      <c r="AX152" s="37"/>
      <c r="AY152" s="37"/>
      <c r="AZ152" s="37"/>
      <c r="BA152" s="37"/>
      <c r="BB152" s="37"/>
      <c r="BC152" s="37"/>
      <c r="BD152" s="37"/>
      <c r="BE152" s="37"/>
      <c r="BF152" s="37"/>
      <c r="BG152" s="37"/>
      <c r="BH152" s="37"/>
      <c r="BI152" s="37"/>
      <c r="BJ152" s="37"/>
      <c r="BK152" s="37"/>
      <c r="BL152" s="37"/>
      <c r="BM152" s="37"/>
      <c r="BN152" s="37"/>
      <c r="BO152" s="37"/>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59"/>
      <c r="CR152" s="59"/>
      <c r="CS152" s="59"/>
      <c r="CT152" s="59"/>
      <c r="CU152" s="59"/>
      <c r="CV152" s="59"/>
      <c r="CW152" s="59"/>
      <c r="CX152" s="59"/>
      <c r="CY152" s="59"/>
    </row>
    <row r="153" spans="1:103" ht="13.5" customHeight="1">
      <c r="A153" s="57" t="s">
        <v>174</v>
      </c>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1" t="s">
        <v>326</v>
      </c>
      <c r="AW153" s="51"/>
      <c r="AX153" s="51"/>
      <c r="AY153" s="51"/>
      <c r="AZ153" s="51" t="s">
        <v>175</v>
      </c>
      <c r="BA153" s="51"/>
      <c r="BB153" s="51"/>
      <c r="BC153" s="51"/>
      <c r="BD153" s="51"/>
      <c r="BE153" s="51"/>
      <c r="BF153" s="51" t="s">
        <v>315</v>
      </c>
      <c r="BG153" s="51"/>
      <c r="BH153" s="51"/>
      <c r="BI153" s="51"/>
      <c r="BJ153" s="51"/>
      <c r="BK153" s="51" t="s">
        <v>308</v>
      </c>
      <c r="BL153" s="51"/>
      <c r="BM153" s="51"/>
      <c r="BN153" s="51"/>
      <c r="BO153" s="51"/>
      <c r="BP153" s="85">
        <f>BP154+BP159+BP163+BP167+BP174+BP179</f>
        <v>48768750.55</v>
      </c>
      <c r="BQ153" s="85"/>
      <c r="BR153" s="85"/>
      <c r="BS153" s="85"/>
      <c r="BT153" s="85"/>
      <c r="BU153" s="85"/>
      <c r="BV153" s="85"/>
      <c r="BW153" s="85"/>
      <c r="BX153" s="85"/>
      <c r="BY153" s="85">
        <f>BY154+BY159+BY163+BY167+BY174+BY179</f>
        <v>20526000</v>
      </c>
      <c r="BZ153" s="85"/>
      <c r="CA153" s="85"/>
      <c r="CB153" s="85"/>
      <c r="CC153" s="85"/>
      <c r="CD153" s="85"/>
      <c r="CE153" s="85"/>
      <c r="CF153" s="85"/>
      <c r="CG153" s="85"/>
      <c r="CH153" s="85">
        <f>CH154+CH159+CH163+CH167+CH174+CH179</f>
        <v>20526000</v>
      </c>
      <c r="CI153" s="85"/>
      <c r="CJ153" s="85"/>
      <c r="CK153" s="85"/>
      <c r="CL153" s="85"/>
      <c r="CM153" s="85"/>
      <c r="CN153" s="85"/>
      <c r="CO153" s="85"/>
      <c r="CP153" s="85"/>
      <c r="CQ153" s="80" t="s">
        <v>42</v>
      </c>
      <c r="CR153" s="80"/>
      <c r="CS153" s="80"/>
      <c r="CT153" s="80"/>
      <c r="CU153" s="80"/>
      <c r="CV153" s="80"/>
      <c r="CW153" s="80"/>
      <c r="CX153" s="80"/>
      <c r="CY153" s="80"/>
    </row>
    <row r="154" spans="1:103" ht="14.25" customHeight="1">
      <c r="A154" s="57" t="s">
        <v>176</v>
      </c>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1"/>
      <c r="AW154" s="51"/>
      <c r="AX154" s="51"/>
      <c r="AY154" s="51"/>
      <c r="AZ154" s="51" t="s">
        <v>175</v>
      </c>
      <c r="BA154" s="51"/>
      <c r="BB154" s="51"/>
      <c r="BC154" s="51"/>
      <c r="BD154" s="51"/>
      <c r="BE154" s="51"/>
      <c r="BF154" s="51" t="s">
        <v>315</v>
      </c>
      <c r="BG154" s="51"/>
      <c r="BH154" s="51"/>
      <c r="BI154" s="51"/>
      <c r="BJ154" s="51"/>
      <c r="BK154" s="51" t="s">
        <v>308</v>
      </c>
      <c r="BL154" s="51"/>
      <c r="BM154" s="51"/>
      <c r="BN154" s="51"/>
      <c r="BO154" s="51"/>
      <c r="BP154" s="85">
        <f>SUM(BP156:BX157)</f>
        <v>392000</v>
      </c>
      <c r="BQ154" s="85"/>
      <c r="BR154" s="85"/>
      <c r="BS154" s="85"/>
      <c r="BT154" s="85"/>
      <c r="BU154" s="85"/>
      <c r="BV154" s="85"/>
      <c r="BW154" s="85"/>
      <c r="BX154" s="85"/>
      <c r="BY154" s="85">
        <f>SUM(BY156:CG157)</f>
        <v>392000</v>
      </c>
      <c r="BZ154" s="85"/>
      <c r="CA154" s="85"/>
      <c r="CB154" s="85"/>
      <c r="CC154" s="85"/>
      <c r="CD154" s="85"/>
      <c r="CE154" s="85"/>
      <c r="CF154" s="85"/>
      <c r="CG154" s="85"/>
      <c r="CH154" s="85">
        <f>SUM(CH156:CP157)</f>
        <v>392000</v>
      </c>
      <c r="CI154" s="85"/>
      <c r="CJ154" s="85"/>
      <c r="CK154" s="85"/>
      <c r="CL154" s="85"/>
      <c r="CM154" s="85"/>
      <c r="CN154" s="85"/>
      <c r="CO154" s="85"/>
      <c r="CP154" s="85"/>
      <c r="CQ154" s="80" t="s">
        <v>42</v>
      </c>
      <c r="CR154" s="80"/>
      <c r="CS154" s="80"/>
      <c r="CT154" s="80"/>
      <c r="CU154" s="80"/>
      <c r="CV154" s="80"/>
      <c r="CW154" s="80"/>
      <c r="CX154" s="80"/>
      <c r="CY154" s="80"/>
    </row>
    <row r="155" spans="1:103" ht="14.25" customHeight="1">
      <c r="A155" s="57" t="s">
        <v>177</v>
      </c>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1"/>
      <c r="AW155" s="51"/>
      <c r="AX155" s="51"/>
      <c r="AY155" s="51"/>
      <c r="AZ155" s="51"/>
      <c r="BA155" s="51"/>
      <c r="BB155" s="51"/>
      <c r="BC155" s="51"/>
      <c r="BD155" s="51"/>
      <c r="BE155" s="51"/>
      <c r="BF155" s="51"/>
      <c r="BG155" s="51"/>
      <c r="BH155" s="51"/>
      <c r="BI155" s="51"/>
      <c r="BJ155" s="51"/>
      <c r="BK155" s="51"/>
      <c r="BL155" s="51"/>
      <c r="BM155" s="51"/>
      <c r="BN155" s="51"/>
      <c r="BO155" s="51"/>
      <c r="BP155" s="85"/>
      <c r="BQ155" s="85"/>
      <c r="BR155" s="85"/>
      <c r="BS155" s="85"/>
      <c r="BT155" s="85"/>
      <c r="BU155" s="85"/>
      <c r="BV155" s="85"/>
      <c r="BW155" s="85"/>
      <c r="BX155" s="85"/>
      <c r="BY155" s="85"/>
      <c r="BZ155" s="85"/>
      <c r="CA155" s="85"/>
      <c r="CB155" s="85"/>
      <c r="CC155" s="85"/>
      <c r="CD155" s="85"/>
      <c r="CE155" s="85"/>
      <c r="CF155" s="85"/>
      <c r="CG155" s="85"/>
      <c r="CH155" s="85"/>
      <c r="CI155" s="85"/>
      <c r="CJ155" s="85"/>
      <c r="CK155" s="85"/>
      <c r="CL155" s="85"/>
      <c r="CM155" s="85"/>
      <c r="CN155" s="85"/>
      <c r="CO155" s="85"/>
      <c r="CP155" s="85"/>
      <c r="CQ155" s="80"/>
      <c r="CR155" s="80"/>
      <c r="CS155" s="80"/>
      <c r="CT155" s="80"/>
      <c r="CU155" s="80"/>
      <c r="CV155" s="80"/>
      <c r="CW155" s="80"/>
      <c r="CX155" s="80"/>
      <c r="CY155" s="80"/>
    </row>
    <row r="156" spans="1:103" ht="14.25" customHeight="1">
      <c r="A156" s="45" t="s">
        <v>177</v>
      </c>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6"/>
      <c r="AW156" s="46"/>
      <c r="AX156" s="46"/>
      <c r="AY156" s="46"/>
      <c r="AZ156" s="46" t="s">
        <v>175</v>
      </c>
      <c r="BA156" s="46"/>
      <c r="BB156" s="46"/>
      <c r="BC156" s="46"/>
      <c r="BD156" s="46"/>
      <c r="BE156" s="46"/>
      <c r="BF156" s="46" t="s">
        <v>302</v>
      </c>
      <c r="BG156" s="46"/>
      <c r="BH156" s="46"/>
      <c r="BI156" s="46"/>
      <c r="BJ156" s="46"/>
      <c r="BK156" s="37" t="s">
        <v>303</v>
      </c>
      <c r="BL156" s="37"/>
      <c r="BM156" s="37"/>
      <c r="BN156" s="37"/>
      <c r="BO156" s="37"/>
      <c r="BP156" s="58">
        <f>30000</f>
        <v>30000</v>
      </c>
      <c r="BQ156" s="58"/>
      <c r="BR156" s="58"/>
      <c r="BS156" s="58"/>
      <c r="BT156" s="58"/>
      <c r="BU156" s="58"/>
      <c r="BV156" s="58"/>
      <c r="BW156" s="58"/>
      <c r="BX156" s="58"/>
      <c r="BY156" s="58">
        <f>30000</f>
        <v>30000</v>
      </c>
      <c r="BZ156" s="58"/>
      <c r="CA156" s="58"/>
      <c r="CB156" s="58"/>
      <c r="CC156" s="58"/>
      <c r="CD156" s="58"/>
      <c r="CE156" s="58"/>
      <c r="CF156" s="58"/>
      <c r="CG156" s="58"/>
      <c r="CH156" s="58">
        <f>30000</f>
        <v>30000</v>
      </c>
      <c r="CI156" s="58"/>
      <c r="CJ156" s="58"/>
      <c r="CK156" s="58"/>
      <c r="CL156" s="58"/>
      <c r="CM156" s="58"/>
      <c r="CN156" s="58"/>
      <c r="CO156" s="58"/>
      <c r="CP156" s="58"/>
      <c r="CQ156" s="52"/>
      <c r="CR156" s="52"/>
      <c r="CS156" s="52"/>
      <c r="CT156" s="52"/>
      <c r="CU156" s="52"/>
      <c r="CV156" s="52"/>
      <c r="CW156" s="52"/>
      <c r="CX156" s="52"/>
      <c r="CY156" s="52"/>
    </row>
    <row r="157" spans="1:103" ht="14.25" customHeight="1">
      <c r="A157" s="45" t="s">
        <v>177</v>
      </c>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6"/>
      <c r="AW157" s="46"/>
      <c r="AX157" s="46"/>
      <c r="AY157" s="46"/>
      <c r="AZ157" s="46" t="s">
        <v>175</v>
      </c>
      <c r="BA157" s="46"/>
      <c r="BB157" s="46"/>
      <c r="BC157" s="46"/>
      <c r="BD157" s="46"/>
      <c r="BE157" s="46"/>
      <c r="BF157" s="46" t="s">
        <v>302</v>
      </c>
      <c r="BG157" s="46"/>
      <c r="BH157" s="46"/>
      <c r="BI157" s="46"/>
      <c r="BJ157" s="46"/>
      <c r="BK157" s="37" t="s">
        <v>306</v>
      </c>
      <c r="BL157" s="37"/>
      <c r="BM157" s="37"/>
      <c r="BN157" s="37"/>
      <c r="BO157" s="37"/>
      <c r="BP157" s="47">
        <f>362000</f>
        <v>362000</v>
      </c>
      <c r="BQ157" s="47"/>
      <c r="BR157" s="47"/>
      <c r="BS157" s="47"/>
      <c r="BT157" s="47"/>
      <c r="BU157" s="47"/>
      <c r="BV157" s="47"/>
      <c r="BW157" s="47"/>
      <c r="BX157" s="47"/>
      <c r="BY157" s="47">
        <f>362000</f>
        <v>362000</v>
      </c>
      <c r="BZ157" s="47"/>
      <c r="CA157" s="47"/>
      <c r="CB157" s="47"/>
      <c r="CC157" s="47"/>
      <c r="CD157" s="47"/>
      <c r="CE157" s="47"/>
      <c r="CF157" s="47"/>
      <c r="CG157" s="47"/>
      <c r="CH157" s="47">
        <f>362000</f>
        <v>362000</v>
      </c>
      <c r="CI157" s="47"/>
      <c r="CJ157" s="47"/>
      <c r="CK157" s="47"/>
      <c r="CL157" s="47"/>
      <c r="CM157" s="47"/>
      <c r="CN157" s="47"/>
      <c r="CO157" s="47"/>
      <c r="CP157" s="47"/>
      <c r="CQ157" s="52"/>
      <c r="CR157" s="52"/>
      <c r="CS157" s="52"/>
      <c r="CT157" s="52"/>
      <c r="CU157" s="52"/>
      <c r="CV157" s="52"/>
      <c r="CW157" s="52"/>
      <c r="CX157" s="52"/>
      <c r="CY157" s="52"/>
    </row>
    <row r="158" spans="1:103" ht="14.25" customHeight="1">
      <c r="A158" s="49" t="s">
        <v>178</v>
      </c>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37"/>
      <c r="AW158" s="37"/>
      <c r="AX158" s="37"/>
      <c r="AY158" s="37"/>
      <c r="AZ158" s="37" t="s">
        <v>175</v>
      </c>
      <c r="BA158" s="37"/>
      <c r="BB158" s="37"/>
      <c r="BC158" s="37"/>
      <c r="BD158" s="37"/>
      <c r="BE158" s="37"/>
      <c r="BF158" s="37"/>
      <c r="BG158" s="37"/>
      <c r="BH158" s="37"/>
      <c r="BI158" s="37"/>
      <c r="BJ158" s="37"/>
      <c r="BK158" s="37"/>
      <c r="BL158" s="37"/>
      <c r="BM158" s="37"/>
      <c r="BN158" s="37"/>
      <c r="BO158" s="37"/>
      <c r="BP158" s="82"/>
      <c r="BQ158" s="82"/>
      <c r="BR158" s="82"/>
      <c r="BS158" s="82"/>
      <c r="BT158" s="82"/>
      <c r="BU158" s="82"/>
      <c r="BV158" s="82"/>
      <c r="BW158" s="82"/>
      <c r="BX158" s="82"/>
      <c r="BY158" s="82"/>
      <c r="BZ158" s="82"/>
      <c r="CA158" s="82"/>
      <c r="CB158" s="82"/>
      <c r="CC158" s="82"/>
      <c r="CD158" s="82"/>
      <c r="CE158" s="82"/>
      <c r="CF158" s="82"/>
      <c r="CG158" s="82"/>
      <c r="CH158" s="82"/>
      <c r="CI158" s="82"/>
      <c r="CJ158" s="82"/>
      <c r="CK158" s="82"/>
      <c r="CL158" s="82"/>
      <c r="CM158" s="82"/>
      <c r="CN158" s="82"/>
      <c r="CO158" s="82"/>
      <c r="CP158" s="82"/>
      <c r="CQ158" s="59"/>
      <c r="CR158" s="59"/>
      <c r="CS158" s="59"/>
      <c r="CT158" s="59"/>
      <c r="CU158" s="59"/>
      <c r="CV158" s="59"/>
      <c r="CW158" s="59"/>
      <c r="CX158" s="59"/>
      <c r="CY158" s="59"/>
    </row>
    <row r="159" spans="1:103" ht="14.25" customHeight="1">
      <c r="A159" s="57" t="s">
        <v>179</v>
      </c>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1"/>
      <c r="AW159" s="51"/>
      <c r="AX159" s="51"/>
      <c r="AY159" s="51"/>
      <c r="AZ159" s="51" t="s">
        <v>175</v>
      </c>
      <c r="BA159" s="51"/>
      <c r="BB159" s="51"/>
      <c r="BC159" s="51"/>
      <c r="BD159" s="51"/>
      <c r="BE159" s="51"/>
      <c r="BF159" s="51" t="s">
        <v>315</v>
      </c>
      <c r="BG159" s="51"/>
      <c r="BH159" s="51"/>
      <c r="BI159" s="51"/>
      <c r="BJ159" s="51"/>
      <c r="BK159" s="51" t="s">
        <v>308</v>
      </c>
      <c r="BL159" s="51"/>
      <c r="BM159" s="51"/>
      <c r="BN159" s="51"/>
      <c r="BO159" s="51"/>
      <c r="BP159" s="85">
        <f>SUM(BP160:BX161)</f>
        <v>459000</v>
      </c>
      <c r="BQ159" s="85"/>
      <c r="BR159" s="85"/>
      <c r="BS159" s="85"/>
      <c r="BT159" s="85"/>
      <c r="BU159" s="85"/>
      <c r="BV159" s="85"/>
      <c r="BW159" s="85"/>
      <c r="BX159" s="85"/>
      <c r="BY159" s="85">
        <f>SUM(BY160:CG161)</f>
        <v>459000</v>
      </c>
      <c r="BZ159" s="85"/>
      <c r="CA159" s="85"/>
      <c r="CB159" s="85"/>
      <c r="CC159" s="85"/>
      <c r="CD159" s="85"/>
      <c r="CE159" s="85"/>
      <c r="CF159" s="85"/>
      <c r="CG159" s="85"/>
      <c r="CH159" s="85">
        <f>SUM(CH160:CP161)</f>
        <v>459000</v>
      </c>
      <c r="CI159" s="85"/>
      <c r="CJ159" s="85"/>
      <c r="CK159" s="85"/>
      <c r="CL159" s="85"/>
      <c r="CM159" s="85"/>
      <c r="CN159" s="85"/>
      <c r="CO159" s="85"/>
      <c r="CP159" s="85"/>
      <c r="CQ159" s="80" t="s">
        <v>42</v>
      </c>
      <c r="CR159" s="80"/>
      <c r="CS159" s="80"/>
      <c r="CT159" s="80"/>
      <c r="CU159" s="80"/>
      <c r="CV159" s="80"/>
      <c r="CW159" s="80"/>
      <c r="CX159" s="80"/>
      <c r="CY159" s="80"/>
    </row>
    <row r="160" spans="1:103" ht="14.25" customHeight="1">
      <c r="A160" s="45" t="s">
        <v>179</v>
      </c>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51"/>
      <c r="AW160" s="51"/>
      <c r="AX160" s="51"/>
      <c r="AY160" s="51"/>
      <c r="AZ160" s="46" t="s">
        <v>175</v>
      </c>
      <c r="BA160" s="46"/>
      <c r="BB160" s="46"/>
      <c r="BC160" s="46"/>
      <c r="BD160" s="46"/>
      <c r="BE160" s="46"/>
      <c r="BF160" s="46" t="s">
        <v>302</v>
      </c>
      <c r="BG160" s="46"/>
      <c r="BH160" s="46"/>
      <c r="BI160" s="46"/>
      <c r="BJ160" s="46"/>
      <c r="BK160" s="37" t="s">
        <v>303</v>
      </c>
      <c r="BL160" s="37"/>
      <c r="BM160" s="37"/>
      <c r="BN160" s="37"/>
      <c r="BO160" s="37"/>
      <c r="BP160" s="58">
        <f>89000</f>
        <v>89000</v>
      </c>
      <c r="BQ160" s="58"/>
      <c r="BR160" s="58"/>
      <c r="BS160" s="58"/>
      <c r="BT160" s="58"/>
      <c r="BU160" s="58"/>
      <c r="BV160" s="58"/>
      <c r="BW160" s="58"/>
      <c r="BX160" s="58"/>
      <c r="BY160" s="58">
        <f>89000</f>
        <v>89000</v>
      </c>
      <c r="BZ160" s="58"/>
      <c r="CA160" s="58"/>
      <c r="CB160" s="58"/>
      <c r="CC160" s="58"/>
      <c r="CD160" s="58"/>
      <c r="CE160" s="58"/>
      <c r="CF160" s="58"/>
      <c r="CG160" s="58"/>
      <c r="CH160" s="58">
        <f>89000</f>
        <v>89000</v>
      </c>
      <c r="CI160" s="58"/>
      <c r="CJ160" s="58"/>
      <c r="CK160" s="58"/>
      <c r="CL160" s="58"/>
      <c r="CM160" s="58"/>
      <c r="CN160" s="58"/>
      <c r="CO160" s="58"/>
      <c r="CP160" s="58"/>
      <c r="CQ160" s="52"/>
      <c r="CR160" s="52"/>
      <c r="CS160" s="52"/>
      <c r="CT160" s="52"/>
      <c r="CU160" s="52"/>
      <c r="CV160" s="52"/>
      <c r="CW160" s="52"/>
      <c r="CX160" s="52"/>
      <c r="CY160" s="52"/>
    </row>
    <row r="161" spans="1:103" ht="14.25" customHeight="1">
      <c r="A161" s="45" t="s">
        <v>179</v>
      </c>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51"/>
      <c r="AW161" s="51"/>
      <c r="AX161" s="51"/>
      <c r="AY161" s="51"/>
      <c r="AZ161" s="46" t="s">
        <v>175</v>
      </c>
      <c r="BA161" s="46"/>
      <c r="BB161" s="46"/>
      <c r="BC161" s="46"/>
      <c r="BD161" s="46"/>
      <c r="BE161" s="46"/>
      <c r="BF161" s="46" t="s">
        <v>302</v>
      </c>
      <c r="BG161" s="46"/>
      <c r="BH161" s="46"/>
      <c r="BI161" s="46"/>
      <c r="BJ161" s="46"/>
      <c r="BK161" s="37" t="s">
        <v>305</v>
      </c>
      <c r="BL161" s="37"/>
      <c r="BM161" s="37"/>
      <c r="BN161" s="37"/>
      <c r="BO161" s="37"/>
      <c r="BP161" s="47">
        <f>370000</f>
        <v>370000</v>
      </c>
      <c r="BQ161" s="47"/>
      <c r="BR161" s="47"/>
      <c r="BS161" s="47"/>
      <c r="BT161" s="47"/>
      <c r="BU161" s="47"/>
      <c r="BV161" s="47"/>
      <c r="BW161" s="47"/>
      <c r="BX161" s="47"/>
      <c r="BY161" s="47">
        <f>370000</f>
        <v>370000</v>
      </c>
      <c r="BZ161" s="47"/>
      <c r="CA161" s="47"/>
      <c r="CB161" s="47"/>
      <c r="CC161" s="47"/>
      <c r="CD161" s="47"/>
      <c r="CE161" s="47"/>
      <c r="CF161" s="47"/>
      <c r="CG161" s="47"/>
      <c r="CH161" s="47">
        <f>370000</f>
        <v>370000</v>
      </c>
      <c r="CI161" s="47"/>
      <c r="CJ161" s="47"/>
      <c r="CK161" s="47"/>
      <c r="CL161" s="47"/>
      <c r="CM161" s="47"/>
      <c r="CN161" s="47"/>
      <c r="CO161" s="47"/>
      <c r="CP161" s="47"/>
      <c r="CQ161" s="52"/>
      <c r="CR161" s="52"/>
      <c r="CS161" s="52"/>
      <c r="CT161" s="52"/>
      <c r="CU161" s="52"/>
      <c r="CV161" s="52"/>
      <c r="CW161" s="52"/>
      <c r="CX161" s="52"/>
      <c r="CY161" s="52"/>
    </row>
    <row r="162" spans="1:103" ht="14.25" customHeight="1">
      <c r="A162" s="49" t="s">
        <v>180</v>
      </c>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37"/>
      <c r="AW162" s="37"/>
      <c r="AX162" s="37"/>
      <c r="AY162" s="37"/>
      <c r="AZ162" s="37" t="s">
        <v>175</v>
      </c>
      <c r="BA162" s="37"/>
      <c r="BB162" s="37"/>
      <c r="BC162" s="37"/>
      <c r="BD162" s="37"/>
      <c r="BE162" s="37"/>
      <c r="BF162" s="37"/>
      <c r="BG162" s="37"/>
      <c r="BH162" s="37"/>
      <c r="BI162" s="37"/>
      <c r="BJ162" s="37"/>
      <c r="BK162" s="37"/>
      <c r="BL162" s="37"/>
      <c r="BM162" s="37"/>
      <c r="BN162" s="37"/>
      <c r="BO162" s="37"/>
      <c r="BP162" s="82"/>
      <c r="BQ162" s="82"/>
      <c r="BR162" s="82"/>
      <c r="BS162" s="82"/>
      <c r="BT162" s="82"/>
      <c r="BU162" s="82"/>
      <c r="BV162" s="82"/>
      <c r="BW162" s="82"/>
      <c r="BX162" s="82"/>
      <c r="BY162" s="82"/>
      <c r="BZ162" s="82"/>
      <c r="CA162" s="82"/>
      <c r="CB162" s="82"/>
      <c r="CC162" s="82"/>
      <c r="CD162" s="82"/>
      <c r="CE162" s="82"/>
      <c r="CF162" s="82"/>
      <c r="CG162" s="82"/>
      <c r="CH162" s="82"/>
      <c r="CI162" s="82"/>
      <c r="CJ162" s="82"/>
      <c r="CK162" s="82"/>
      <c r="CL162" s="82"/>
      <c r="CM162" s="82"/>
      <c r="CN162" s="82"/>
      <c r="CO162" s="82"/>
      <c r="CP162" s="82"/>
      <c r="CQ162" s="59"/>
      <c r="CR162" s="59"/>
      <c r="CS162" s="59"/>
      <c r="CT162" s="59"/>
      <c r="CU162" s="59"/>
      <c r="CV162" s="59"/>
      <c r="CW162" s="59"/>
      <c r="CX162" s="59"/>
      <c r="CY162" s="59"/>
    </row>
    <row r="163" spans="1:103" ht="14.25" customHeight="1">
      <c r="A163" s="57" t="s">
        <v>181</v>
      </c>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1"/>
      <c r="AW163" s="51"/>
      <c r="AX163" s="51"/>
      <c r="AY163" s="51"/>
      <c r="AZ163" s="51" t="s">
        <v>175</v>
      </c>
      <c r="BA163" s="51"/>
      <c r="BB163" s="51"/>
      <c r="BC163" s="51"/>
      <c r="BD163" s="51"/>
      <c r="BE163" s="51"/>
      <c r="BF163" s="51" t="s">
        <v>315</v>
      </c>
      <c r="BG163" s="51"/>
      <c r="BH163" s="51"/>
      <c r="BI163" s="51"/>
      <c r="BJ163" s="51"/>
      <c r="BK163" s="51" t="s">
        <v>308</v>
      </c>
      <c r="BL163" s="51"/>
      <c r="BM163" s="51"/>
      <c r="BN163" s="51"/>
      <c r="BO163" s="51"/>
      <c r="BP163" s="85">
        <f>SUM(BP164:BX166)</f>
        <v>3232152</v>
      </c>
      <c r="BQ163" s="85"/>
      <c r="BR163" s="85"/>
      <c r="BS163" s="85"/>
      <c r="BT163" s="85"/>
      <c r="BU163" s="85"/>
      <c r="BV163" s="85"/>
      <c r="BW163" s="85"/>
      <c r="BX163" s="85"/>
      <c r="BY163" s="85">
        <f>SUM(BY164:CG166)</f>
        <v>2144000</v>
      </c>
      <c r="BZ163" s="85"/>
      <c r="CA163" s="85"/>
      <c r="CB163" s="85"/>
      <c r="CC163" s="85"/>
      <c r="CD163" s="85"/>
      <c r="CE163" s="85"/>
      <c r="CF163" s="85"/>
      <c r="CG163" s="85"/>
      <c r="CH163" s="85">
        <f>SUM(CH164:CP166)</f>
        <v>2144000</v>
      </c>
      <c r="CI163" s="85"/>
      <c r="CJ163" s="85"/>
      <c r="CK163" s="85"/>
      <c r="CL163" s="85"/>
      <c r="CM163" s="85"/>
      <c r="CN163" s="85"/>
      <c r="CO163" s="85"/>
      <c r="CP163" s="85"/>
      <c r="CQ163" s="80" t="s">
        <v>42</v>
      </c>
      <c r="CR163" s="80"/>
      <c r="CS163" s="80"/>
      <c r="CT163" s="80"/>
      <c r="CU163" s="80"/>
      <c r="CV163" s="80"/>
      <c r="CW163" s="80"/>
      <c r="CX163" s="80"/>
      <c r="CY163" s="80"/>
    </row>
    <row r="164" spans="1:103" ht="14.25" customHeight="1">
      <c r="A164" s="45" t="s">
        <v>181</v>
      </c>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6"/>
      <c r="AW164" s="46"/>
      <c r="AX164" s="46"/>
      <c r="AY164" s="46"/>
      <c r="AZ164" s="46" t="s">
        <v>175</v>
      </c>
      <c r="BA164" s="46"/>
      <c r="BB164" s="46"/>
      <c r="BC164" s="46"/>
      <c r="BD164" s="46"/>
      <c r="BE164" s="46"/>
      <c r="BF164" s="46" t="s">
        <v>302</v>
      </c>
      <c r="BG164" s="46"/>
      <c r="BH164" s="46"/>
      <c r="BI164" s="46"/>
      <c r="BJ164" s="46"/>
      <c r="BK164" s="37" t="s">
        <v>303</v>
      </c>
      <c r="BL164" s="37"/>
      <c r="BM164" s="37"/>
      <c r="BN164" s="37"/>
      <c r="BO164" s="37"/>
      <c r="BP164" s="48">
        <f>428000+335000</f>
        <v>763000</v>
      </c>
      <c r="BQ164" s="48"/>
      <c r="BR164" s="48"/>
      <c r="BS164" s="48"/>
      <c r="BT164" s="48"/>
      <c r="BU164" s="48"/>
      <c r="BV164" s="48"/>
      <c r="BW164" s="48"/>
      <c r="BX164" s="48"/>
      <c r="BY164" s="48">
        <f>428000</f>
        <v>428000</v>
      </c>
      <c r="BZ164" s="48"/>
      <c r="CA164" s="48"/>
      <c r="CB164" s="48"/>
      <c r="CC164" s="48"/>
      <c r="CD164" s="48"/>
      <c r="CE164" s="48"/>
      <c r="CF164" s="48"/>
      <c r="CG164" s="48"/>
      <c r="CH164" s="48">
        <f>428000</f>
        <v>428000</v>
      </c>
      <c r="CI164" s="48"/>
      <c r="CJ164" s="48"/>
      <c r="CK164" s="48"/>
      <c r="CL164" s="48"/>
      <c r="CM164" s="48"/>
      <c r="CN164" s="48"/>
      <c r="CO164" s="48"/>
      <c r="CP164" s="48"/>
      <c r="CQ164" s="52"/>
      <c r="CR164" s="52"/>
      <c r="CS164" s="52"/>
      <c r="CT164" s="52"/>
      <c r="CU164" s="52"/>
      <c r="CV164" s="52"/>
      <c r="CW164" s="52"/>
      <c r="CX164" s="52"/>
      <c r="CY164" s="52"/>
    </row>
    <row r="165" spans="1:103" ht="14.25" customHeight="1">
      <c r="A165" s="45" t="s">
        <v>181</v>
      </c>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6"/>
      <c r="AW165" s="46"/>
      <c r="AX165" s="46"/>
      <c r="AY165" s="46"/>
      <c r="AZ165" s="46" t="s">
        <v>175</v>
      </c>
      <c r="BA165" s="46"/>
      <c r="BB165" s="46"/>
      <c r="BC165" s="46"/>
      <c r="BD165" s="46"/>
      <c r="BE165" s="46"/>
      <c r="BF165" s="46" t="s">
        <v>302</v>
      </c>
      <c r="BG165" s="46"/>
      <c r="BH165" s="46"/>
      <c r="BI165" s="46"/>
      <c r="BJ165" s="46"/>
      <c r="BK165" s="37" t="s">
        <v>305</v>
      </c>
      <c r="BL165" s="37"/>
      <c r="BM165" s="37"/>
      <c r="BN165" s="37"/>
      <c r="BO165" s="37"/>
      <c r="BP165" s="38">
        <f>1229000+414000+753152</f>
        <v>2396152</v>
      </c>
      <c r="BQ165" s="38"/>
      <c r="BR165" s="38"/>
      <c r="BS165" s="38"/>
      <c r="BT165" s="38"/>
      <c r="BU165" s="38"/>
      <c r="BV165" s="38"/>
      <c r="BW165" s="38"/>
      <c r="BX165" s="38"/>
      <c r="BY165" s="38">
        <f>1229000+414000</f>
        <v>1643000</v>
      </c>
      <c r="BZ165" s="38"/>
      <c r="CA165" s="38"/>
      <c r="CB165" s="38"/>
      <c r="CC165" s="38"/>
      <c r="CD165" s="38"/>
      <c r="CE165" s="38"/>
      <c r="CF165" s="38"/>
      <c r="CG165" s="38"/>
      <c r="CH165" s="38">
        <f>1229000+414000</f>
        <v>1643000</v>
      </c>
      <c r="CI165" s="38"/>
      <c r="CJ165" s="38"/>
      <c r="CK165" s="38"/>
      <c r="CL165" s="38"/>
      <c r="CM165" s="38"/>
      <c r="CN165" s="38"/>
      <c r="CO165" s="38"/>
      <c r="CP165" s="38"/>
      <c r="CQ165" s="52"/>
      <c r="CR165" s="52"/>
      <c r="CS165" s="52"/>
      <c r="CT165" s="52"/>
      <c r="CU165" s="52"/>
      <c r="CV165" s="52"/>
      <c r="CW165" s="52"/>
      <c r="CX165" s="52"/>
      <c r="CY165" s="52"/>
    </row>
    <row r="166" spans="1:103" ht="14.25" customHeight="1">
      <c r="A166" s="45" t="s">
        <v>181</v>
      </c>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6"/>
      <c r="AW166" s="46"/>
      <c r="AX166" s="46"/>
      <c r="AY166" s="46"/>
      <c r="AZ166" s="46" t="s">
        <v>175</v>
      </c>
      <c r="BA166" s="46"/>
      <c r="BB166" s="46"/>
      <c r="BC166" s="46"/>
      <c r="BD166" s="46"/>
      <c r="BE166" s="46"/>
      <c r="BF166" s="46" t="s">
        <v>302</v>
      </c>
      <c r="BG166" s="46"/>
      <c r="BH166" s="46"/>
      <c r="BI166" s="46"/>
      <c r="BJ166" s="46"/>
      <c r="BK166" s="37" t="s">
        <v>306</v>
      </c>
      <c r="BL166" s="37"/>
      <c r="BM166" s="37"/>
      <c r="BN166" s="37"/>
      <c r="BO166" s="37"/>
      <c r="BP166" s="38">
        <f>73000</f>
        <v>73000</v>
      </c>
      <c r="BQ166" s="38"/>
      <c r="BR166" s="38"/>
      <c r="BS166" s="38"/>
      <c r="BT166" s="38"/>
      <c r="BU166" s="38"/>
      <c r="BV166" s="38"/>
      <c r="BW166" s="38"/>
      <c r="BX166" s="38"/>
      <c r="BY166" s="38">
        <f>73000</f>
        <v>73000</v>
      </c>
      <c r="BZ166" s="38"/>
      <c r="CA166" s="38"/>
      <c r="CB166" s="38"/>
      <c r="CC166" s="38"/>
      <c r="CD166" s="38"/>
      <c r="CE166" s="38"/>
      <c r="CF166" s="38"/>
      <c r="CG166" s="38"/>
      <c r="CH166" s="38">
        <f>73000</f>
        <v>73000</v>
      </c>
      <c r="CI166" s="38"/>
      <c r="CJ166" s="38"/>
      <c r="CK166" s="38"/>
      <c r="CL166" s="38"/>
      <c r="CM166" s="38"/>
      <c r="CN166" s="38"/>
      <c r="CO166" s="38"/>
      <c r="CP166" s="38"/>
      <c r="CQ166" s="52"/>
      <c r="CR166" s="52"/>
      <c r="CS166" s="52"/>
      <c r="CT166" s="52"/>
      <c r="CU166" s="52"/>
      <c r="CV166" s="52"/>
      <c r="CW166" s="52"/>
      <c r="CX166" s="52"/>
      <c r="CY166" s="52"/>
    </row>
    <row r="167" spans="1:103" ht="14.25" customHeight="1">
      <c r="A167" s="57" t="s">
        <v>182</v>
      </c>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1"/>
      <c r="AW167" s="51"/>
      <c r="AX167" s="51"/>
      <c r="AY167" s="51"/>
      <c r="AZ167" s="51" t="s">
        <v>175</v>
      </c>
      <c r="BA167" s="51"/>
      <c r="BB167" s="51"/>
      <c r="BC167" s="51"/>
      <c r="BD167" s="51"/>
      <c r="BE167" s="51"/>
      <c r="BF167" s="51" t="s">
        <v>315</v>
      </c>
      <c r="BG167" s="51"/>
      <c r="BH167" s="51"/>
      <c r="BI167" s="51"/>
      <c r="BJ167" s="51"/>
      <c r="BK167" s="51" t="s">
        <v>308</v>
      </c>
      <c r="BL167" s="51"/>
      <c r="BM167" s="51"/>
      <c r="BN167" s="51"/>
      <c r="BO167" s="51"/>
      <c r="BP167" s="56">
        <f>SUM(BP168:BX173)</f>
        <v>14686060</v>
      </c>
      <c r="BQ167" s="56"/>
      <c r="BR167" s="56"/>
      <c r="BS167" s="56"/>
      <c r="BT167" s="56"/>
      <c r="BU167" s="56"/>
      <c r="BV167" s="56"/>
      <c r="BW167" s="56"/>
      <c r="BX167" s="56"/>
      <c r="BY167" s="56">
        <f>SUM(BY168:CG172)</f>
        <v>8341000</v>
      </c>
      <c r="BZ167" s="56"/>
      <c r="CA167" s="56"/>
      <c r="CB167" s="56"/>
      <c r="CC167" s="56"/>
      <c r="CD167" s="56"/>
      <c r="CE167" s="56"/>
      <c r="CF167" s="56"/>
      <c r="CG167" s="56"/>
      <c r="CH167" s="56">
        <f>SUM(CH168:CP172)</f>
        <v>8341000</v>
      </c>
      <c r="CI167" s="56"/>
      <c r="CJ167" s="56"/>
      <c r="CK167" s="56"/>
      <c r="CL167" s="56"/>
      <c r="CM167" s="56"/>
      <c r="CN167" s="56"/>
      <c r="CO167" s="56"/>
      <c r="CP167" s="56"/>
      <c r="CQ167" s="80" t="s">
        <v>42</v>
      </c>
      <c r="CR167" s="80"/>
      <c r="CS167" s="80"/>
      <c r="CT167" s="80"/>
      <c r="CU167" s="80"/>
      <c r="CV167" s="80"/>
      <c r="CW167" s="80"/>
      <c r="CX167" s="80"/>
      <c r="CY167" s="80"/>
    </row>
    <row r="168" spans="1:103" ht="14.25" customHeight="1">
      <c r="A168" s="45" t="s">
        <v>182</v>
      </c>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6"/>
      <c r="AW168" s="46"/>
      <c r="AX168" s="46"/>
      <c r="AY168" s="46"/>
      <c r="AZ168" s="46" t="s">
        <v>175</v>
      </c>
      <c r="BA168" s="46"/>
      <c r="BB168" s="46"/>
      <c r="BC168" s="46"/>
      <c r="BD168" s="46"/>
      <c r="BE168" s="46"/>
      <c r="BF168" s="46" t="s">
        <v>302</v>
      </c>
      <c r="BG168" s="46"/>
      <c r="BH168" s="46"/>
      <c r="BI168" s="46"/>
      <c r="BJ168" s="46"/>
      <c r="BK168" s="37" t="s">
        <v>303</v>
      </c>
      <c r="BL168" s="37"/>
      <c r="BM168" s="37"/>
      <c r="BN168" s="37"/>
      <c r="BO168" s="37"/>
      <c r="BP168" s="48">
        <f>174000+194000+19000</f>
        <v>387000</v>
      </c>
      <c r="BQ168" s="48"/>
      <c r="BR168" s="48"/>
      <c r="BS168" s="48"/>
      <c r="BT168" s="48"/>
      <c r="BU168" s="48"/>
      <c r="BV168" s="48"/>
      <c r="BW168" s="48"/>
      <c r="BX168" s="48"/>
      <c r="BY168" s="48">
        <f>174000+194000+19000</f>
        <v>387000</v>
      </c>
      <c r="BZ168" s="48"/>
      <c r="CA168" s="48"/>
      <c r="CB168" s="48"/>
      <c r="CC168" s="48"/>
      <c r="CD168" s="48"/>
      <c r="CE168" s="48"/>
      <c r="CF168" s="48"/>
      <c r="CG168" s="48"/>
      <c r="CH168" s="48">
        <f>174000+194000+19000</f>
        <v>387000</v>
      </c>
      <c r="CI168" s="48"/>
      <c r="CJ168" s="48"/>
      <c r="CK168" s="48"/>
      <c r="CL168" s="48"/>
      <c r="CM168" s="48"/>
      <c r="CN168" s="48"/>
      <c r="CO168" s="48"/>
      <c r="CP168" s="48"/>
      <c r="CQ168" s="52"/>
      <c r="CR168" s="52"/>
      <c r="CS168" s="52"/>
      <c r="CT168" s="52"/>
      <c r="CU168" s="52"/>
      <c r="CV168" s="52"/>
      <c r="CW168" s="52"/>
      <c r="CX168" s="52"/>
      <c r="CY168" s="52"/>
    </row>
    <row r="169" spans="1:103" ht="14.25" customHeight="1">
      <c r="A169" s="45" t="s">
        <v>182</v>
      </c>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6"/>
      <c r="AW169" s="46"/>
      <c r="AX169" s="46"/>
      <c r="AY169" s="46"/>
      <c r="AZ169" s="46" t="s">
        <v>175</v>
      </c>
      <c r="BA169" s="46"/>
      <c r="BB169" s="46"/>
      <c r="BC169" s="46"/>
      <c r="BD169" s="46"/>
      <c r="BE169" s="46"/>
      <c r="BF169" s="46" t="s">
        <v>302</v>
      </c>
      <c r="BG169" s="46"/>
      <c r="BH169" s="46"/>
      <c r="BI169" s="46"/>
      <c r="BJ169" s="46"/>
      <c r="BK169" s="37" t="s">
        <v>305</v>
      </c>
      <c r="BL169" s="37"/>
      <c r="BM169" s="37"/>
      <c r="BN169" s="37"/>
      <c r="BO169" s="37"/>
      <c r="BP169" s="38">
        <f>887000+271000+50000+2731000+42000+4835520</f>
        <v>8816520</v>
      </c>
      <c r="BQ169" s="38"/>
      <c r="BR169" s="38"/>
      <c r="BS169" s="38"/>
      <c r="BT169" s="38"/>
      <c r="BU169" s="38"/>
      <c r="BV169" s="38"/>
      <c r="BW169" s="38"/>
      <c r="BX169" s="38"/>
      <c r="BY169" s="38">
        <f>887000+271000+50000+2731000+42000</f>
        <v>3981000</v>
      </c>
      <c r="BZ169" s="38"/>
      <c r="CA169" s="38"/>
      <c r="CB169" s="38"/>
      <c r="CC169" s="38"/>
      <c r="CD169" s="38"/>
      <c r="CE169" s="38"/>
      <c r="CF169" s="38"/>
      <c r="CG169" s="38"/>
      <c r="CH169" s="38">
        <f>887000+271000+50000+2731000+42000</f>
        <v>3981000</v>
      </c>
      <c r="CI169" s="38"/>
      <c r="CJ169" s="38"/>
      <c r="CK169" s="38"/>
      <c r="CL169" s="38"/>
      <c r="CM169" s="38"/>
      <c r="CN169" s="38"/>
      <c r="CO169" s="38"/>
      <c r="CP169" s="38"/>
      <c r="CQ169" s="52"/>
      <c r="CR169" s="52"/>
      <c r="CS169" s="52"/>
      <c r="CT169" s="52"/>
      <c r="CU169" s="52"/>
      <c r="CV169" s="52"/>
      <c r="CW169" s="52"/>
      <c r="CX169" s="52"/>
      <c r="CY169" s="52"/>
    </row>
    <row r="170" spans="1:103" ht="14.25" customHeight="1">
      <c r="A170" s="45" t="s">
        <v>182</v>
      </c>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6"/>
      <c r="AW170" s="46"/>
      <c r="AX170" s="46"/>
      <c r="AY170" s="46"/>
      <c r="AZ170" s="46" t="s">
        <v>175</v>
      </c>
      <c r="BA170" s="46"/>
      <c r="BB170" s="46"/>
      <c r="BC170" s="46"/>
      <c r="BD170" s="46"/>
      <c r="BE170" s="46"/>
      <c r="BF170" s="46" t="s">
        <v>302</v>
      </c>
      <c r="BG170" s="46"/>
      <c r="BH170" s="46"/>
      <c r="BI170" s="46"/>
      <c r="BJ170" s="46"/>
      <c r="BK170" s="37" t="s">
        <v>306</v>
      </c>
      <c r="BL170" s="37"/>
      <c r="BM170" s="37"/>
      <c r="BN170" s="37"/>
      <c r="BO170" s="37"/>
      <c r="BP170" s="38">
        <f>1191000</f>
        <v>1191000</v>
      </c>
      <c r="BQ170" s="38"/>
      <c r="BR170" s="38"/>
      <c r="BS170" s="38"/>
      <c r="BT170" s="38"/>
      <c r="BU170" s="38"/>
      <c r="BV170" s="38"/>
      <c r="BW170" s="38"/>
      <c r="BX170" s="38"/>
      <c r="BY170" s="38">
        <f>1191000</f>
        <v>1191000</v>
      </c>
      <c r="BZ170" s="38"/>
      <c r="CA170" s="38"/>
      <c r="CB170" s="38"/>
      <c r="CC170" s="38"/>
      <c r="CD170" s="38"/>
      <c r="CE170" s="38"/>
      <c r="CF170" s="38"/>
      <c r="CG170" s="38"/>
      <c r="CH170" s="38">
        <f>1191000</f>
        <v>1191000</v>
      </c>
      <c r="CI170" s="38"/>
      <c r="CJ170" s="38"/>
      <c r="CK170" s="38"/>
      <c r="CL170" s="38"/>
      <c r="CM170" s="38"/>
      <c r="CN170" s="38"/>
      <c r="CO170" s="38"/>
      <c r="CP170" s="38"/>
      <c r="CQ170" s="52"/>
      <c r="CR170" s="52"/>
      <c r="CS170" s="52"/>
      <c r="CT170" s="52"/>
      <c r="CU170" s="52"/>
      <c r="CV170" s="52"/>
      <c r="CW170" s="52"/>
      <c r="CX170" s="52"/>
      <c r="CY170" s="52"/>
    </row>
    <row r="171" spans="1:103" ht="14.25" customHeight="1">
      <c r="A171" s="45" t="s">
        <v>182</v>
      </c>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6"/>
      <c r="AW171" s="46"/>
      <c r="AX171" s="46"/>
      <c r="AY171" s="46"/>
      <c r="AZ171" s="46" t="s">
        <v>175</v>
      </c>
      <c r="BA171" s="46"/>
      <c r="BB171" s="46"/>
      <c r="BC171" s="46"/>
      <c r="BD171" s="46"/>
      <c r="BE171" s="46"/>
      <c r="BF171" s="37" t="s">
        <v>321</v>
      </c>
      <c r="BG171" s="37"/>
      <c r="BH171" s="37"/>
      <c r="BI171" s="37"/>
      <c r="BJ171" s="37"/>
      <c r="BK171" s="37" t="s">
        <v>322</v>
      </c>
      <c r="BL171" s="37"/>
      <c r="BM171" s="37"/>
      <c r="BN171" s="37"/>
      <c r="BO171" s="37"/>
      <c r="BP171" s="38">
        <f>2781721.8+278.2</f>
        <v>2782000</v>
      </c>
      <c r="BQ171" s="38"/>
      <c r="BR171" s="38"/>
      <c r="BS171" s="38"/>
      <c r="BT171" s="38"/>
      <c r="BU171" s="38"/>
      <c r="BV171" s="38"/>
      <c r="BW171" s="38"/>
      <c r="BX171" s="38"/>
      <c r="BY171" s="38">
        <f>2781721.8+278.2</f>
        <v>2782000</v>
      </c>
      <c r="BZ171" s="38"/>
      <c r="CA171" s="38"/>
      <c r="CB171" s="38"/>
      <c r="CC171" s="38"/>
      <c r="CD171" s="38"/>
      <c r="CE171" s="38"/>
      <c r="CF171" s="38"/>
      <c r="CG171" s="38"/>
      <c r="CH171" s="38">
        <f>2781721.8+278.2</f>
        <v>2782000</v>
      </c>
      <c r="CI171" s="38"/>
      <c r="CJ171" s="38"/>
      <c r="CK171" s="38"/>
      <c r="CL171" s="38"/>
      <c r="CM171" s="38"/>
      <c r="CN171" s="38"/>
      <c r="CO171" s="38"/>
      <c r="CP171" s="38"/>
      <c r="CQ171" s="52"/>
      <c r="CR171" s="52"/>
      <c r="CS171" s="52"/>
      <c r="CT171" s="52"/>
      <c r="CU171" s="52"/>
      <c r="CV171" s="52"/>
      <c r="CW171" s="52"/>
      <c r="CX171" s="52"/>
      <c r="CY171" s="52"/>
    </row>
    <row r="172" spans="1:103" ht="14.25" customHeight="1">
      <c r="A172" s="45" t="s">
        <v>182</v>
      </c>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6"/>
      <c r="AW172" s="46"/>
      <c r="AX172" s="46"/>
      <c r="AY172" s="46"/>
      <c r="AZ172" s="46" t="s">
        <v>175</v>
      </c>
      <c r="BA172" s="46"/>
      <c r="BB172" s="46"/>
      <c r="BC172" s="46"/>
      <c r="BD172" s="46"/>
      <c r="BE172" s="46"/>
      <c r="BF172" s="37" t="s">
        <v>310</v>
      </c>
      <c r="BG172" s="37"/>
      <c r="BH172" s="37"/>
      <c r="BI172" s="37"/>
      <c r="BJ172" s="37"/>
      <c r="BK172" s="37" t="s">
        <v>367</v>
      </c>
      <c r="BL172" s="37"/>
      <c r="BM172" s="37"/>
      <c r="BN172" s="37"/>
      <c r="BO172" s="37"/>
      <c r="BP172" s="50">
        <f>216840</f>
        <v>216840</v>
      </c>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2" t="s">
        <v>323</v>
      </c>
      <c r="CR172" s="52"/>
      <c r="CS172" s="52"/>
      <c r="CT172" s="52"/>
      <c r="CU172" s="52"/>
      <c r="CV172" s="52"/>
      <c r="CW172" s="52"/>
      <c r="CX172" s="52"/>
      <c r="CY172" s="52"/>
    </row>
    <row r="173" spans="1:103" ht="14.25" customHeight="1">
      <c r="A173" s="45" t="s">
        <v>182</v>
      </c>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6"/>
      <c r="AW173" s="46"/>
      <c r="AX173" s="46"/>
      <c r="AY173" s="46"/>
      <c r="AZ173" s="46" t="s">
        <v>175</v>
      </c>
      <c r="BA173" s="46"/>
      <c r="BB173" s="46"/>
      <c r="BC173" s="46"/>
      <c r="BD173" s="46"/>
      <c r="BE173" s="46"/>
      <c r="BF173" s="37" t="s">
        <v>368</v>
      </c>
      <c r="BG173" s="37"/>
      <c r="BH173" s="37"/>
      <c r="BI173" s="37"/>
      <c r="BJ173" s="37"/>
      <c r="BK173" s="37" t="s">
        <v>369</v>
      </c>
      <c r="BL173" s="37"/>
      <c r="BM173" s="37"/>
      <c r="BN173" s="37"/>
      <c r="BO173" s="37"/>
      <c r="BP173" s="50">
        <f>1292700</f>
        <v>1292700</v>
      </c>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row>
    <row r="174" spans="1:103" ht="14.25" customHeight="1">
      <c r="A174" s="57" t="s">
        <v>183</v>
      </c>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1"/>
      <c r="AW174" s="51"/>
      <c r="AX174" s="51"/>
      <c r="AY174" s="51"/>
      <c r="AZ174" s="51" t="s">
        <v>175</v>
      </c>
      <c r="BA174" s="51"/>
      <c r="BB174" s="51"/>
      <c r="BC174" s="51"/>
      <c r="BD174" s="51"/>
      <c r="BE174" s="51"/>
      <c r="BF174" s="51" t="s">
        <v>315</v>
      </c>
      <c r="BG174" s="51"/>
      <c r="BH174" s="51"/>
      <c r="BI174" s="51"/>
      <c r="BJ174" s="51"/>
      <c r="BK174" s="51" t="s">
        <v>308</v>
      </c>
      <c r="BL174" s="51"/>
      <c r="BM174" s="51"/>
      <c r="BN174" s="51"/>
      <c r="BO174" s="51"/>
      <c r="BP174" s="56">
        <f>SUM(BP175:BX178)</f>
        <v>21345112</v>
      </c>
      <c r="BQ174" s="56"/>
      <c r="BR174" s="56"/>
      <c r="BS174" s="56"/>
      <c r="BT174" s="56"/>
      <c r="BU174" s="56"/>
      <c r="BV174" s="56"/>
      <c r="BW174" s="56"/>
      <c r="BX174" s="56"/>
      <c r="BY174" s="56">
        <f>SUM(BY175:CG178)</f>
        <v>853000</v>
      </c>
      <c r="BZ174" s="56"/>
      <c r="CA174" s="56"/>
      <c r="CB174" s="56"/>
      <c r="CC174" s="56"/>
      <c r="CD174" s="56"/>
      <c r="CE174" s="56"/>
      <c r="CF174" s="56"/>
      <c r="CG174" s="56"/>
      <c r="CH174" s="56">
        <f>SUM(CH175:CP178)</f>
        <v>853000</v>
      </c>
      <c r="CI174" s="56"/>
      <c r="CJ174" s="56"/>
      <c r="CK174" s="56"/>
      <c r="CL174" s="56"/>
      <c r="CM174" s="56"/>
      <c r="CN174" s="56"/>
      <c r="CO174" s="56"/>
      <c r="CP174" s="56"/>
      <c r="CQ174" s="80" t="s">
        <v>42</v>
      </c>
      <c r="CR174" s="80"/>
      <c r="CS174" s="80"/>
      <c r="CT174" s="80"/>
      <c r="CU174" s="80"/>
      <c r="CV174" s="80"/>
      <c r="CW174" s="80"/>
      <c r="CX174" s="80"/>
      <c r="CY174" s="80"/>
    </row>
    <row r="175" spans="1:103" ht="14.25" customHeight="1">
      <c r="A175" s="45" t="s">
        <v>183</v>
      </c>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6"/>
      <c r="AW175" s="46"/>
      <c r="AX175" s="46"/>
      <c r="AY175" s="46"/>
      <c r="AZ175" s="46" t="s">
        <v>175</v>
      </c>
      <c r="BA175" s="46"/>
      <c r="BB175" s="46"/>
      <c r="BC175" s="46"/>
      <c r="BD175" s="46"/>
      <c r="BE175" s="46"/>
      <c r="BF175" s="46" t="s">
        <v>302</v>
      </c>
      <c r="BG175" s="46"/>
      <c r="BH175" s="46"/>
      <c r="BI175" s="46"/>
      <c r="BJ175" s="46"/>
      <c r="BK175" s="37" t="s">
        <v>303</v>
      </c>
      <c r="BL175" s="37"/>
      <c r="BM175" s="37"/>
      <c r="BN175" s="37"/>
      <c r="BO175" s="37"/>
      <c r="BP175" s="48">
        <f>2000+141000</f>
        <v>143000</v>
      </c>
      <c r="BQ175" s="48"/>
      <c r="BR175" s="48"/>
      <c r="BS175" s="48"/>
      <c r="BT175" s="48"/>
      <c r="BU175" s="48"/>
      <c r="BV175" s="48"/>
      <c r="BW175" s="48"/>
      <c r="BX175" s="48"/>
      <c r="BY175" s="48">
        <f>2000+141000</f>
        <v>143000</v>
      </c>
      <c r="BZ175" s="48"/>
      <c r="CA175" s="48"/>
      <c r="CB175" s="48"/>
      <c r="CC175" s="48"/>
      <c r="CD175" s="48"/>
      <c r="CE175" s="48"/>
      <c r="CF175" s="48"/>
      <c r="CG175" s="48"/>
      <c r="CH175" s="48">
        <f>2000+141000</f>
        <v>143000</v>
      </c>
      <c r="CI175" s="48"/>
      <c r="CJ175" s="48"/>
      <c r="CK175" s="48"/>
      <c r="CL175" s="48"/>
      <c r="CM175" s="48"/>
      <c r="CN175" s="48"/>
      <c r="CO175" s="48"/>
      <c r="CP175" s="48"/>
      <c r="CQ175" s="52"/>
      <c r="CR175" s="52"/>
      <c r="CS175" s="52"/>
      <c r="CT175" s="52"/>
      <c r="CU175" s="52"/>
      <c r="CV175" s="52"/>
      <c r="CW175" s="52"/>
      <c r="CX175" s="52"/>
      <c r="CY175" s="52"/>
    </row>
    <row r="176" spans="1:103" ht="14.25" customHeight="1">
      <c r="A176" s="45" t="s">
        <v>183</v>
      </c>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6"/>
      <c r="AW176" s="46"/>
      <c r="AX176" s="46"/>
      <c r="AY176" s="46"/>
      <c r="AZ176" s="46" t="s">
        <v>175</v>
      </c>
      <c r="BA176" s="46"/>
      <c r="BB176" s="46"/>
      <c r="BC176" s="46"/>
      <c r="BD176" s="46"/>
      <c r="BE176" s="46"/>
      <c r="BF176" s="46" t="s">
        <v>302</v>
      </c>
      <c r="BG176" s="46"/>
      <c r="BH176" s="46"/>
      <c r="BI176" s="46"/>
      <c r="BJ176" s="46"/>
      <c r="BK176" s="37" t="s">
        <v>305</v>
      </c>
      <c r="BL176" s="37"/>
      <c r="BM176" s="37"/>
      <c r="BN176" s="37"/>
      <c r="BO176" s="37"/>
      <c r="BP176" s="38">
        <f>60000</f>
        <v>60000</v>
      </c>
      <c r="BQ176" s="38"/>
      <c r="BR176" s="38"/>
      <c r="BS176" s="38"/>
      <c r="BT176" s="38"/>
      <c r="BU176" s="38"/>
      <c r="BV176" s="38"/>
      <c r="BW176" s="38"/>
      <c r="BX176" s="38"/>
      <c r="BY176" s="38">
        <f>60000</f>
        <v>60000</v>
      </c>
      <c r="BZ176" s="38"/>
      <c r="CA176" s="38"/>
      <c r="CB176" s="38"/>
      <c r="CC176" s="38"/>
      <c r="CD176" s="38"/>
      <c r="CE176" s="38"/>
      <c r="CF176" s="38"/>
      <c r="CG176" s="38"/>
      <c r="CH176" s="38">
        <f>60000</f>
        <v>60000</v>
      </c>
      <c r="CI176" s="38"/>
      <c r="CJ176" s="38"/>
      <c r="CK176" s="38"/>
      <c r="CL176" s="38"/>
      <c r="CM176" s="38"/>
      <c r="CN176" s="38"/>
      <c r="CO176" s="38"/>
      <c r="CP176" s="38"/>
      <c r="CQ176" s="52"/>
      <c r="CR176" s="52"/>
      <c r="CS176" s="52"/>
      <c r="CT176" s="52"/>
      <c r="CU176" s="52"/>
      <c r="CV176" s="52"/>
      <c r="CW176" s="52"/>
      <c r="CX176" s="52"/>
      <c r="CY176" s="52"/>
    </row>
    <row r="177" spans="1:103" ht="14.25" customHeight="1">
      <c r="A177" s="45" t="s">
        <v>183</v>
      </c>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6"/>
      <c r="AW177" s="46"/>
      <c r="AX177" s="46"/>
      <c r="AY177" s="46"/>
      <c r="AZ177" s="46" t="s">
        <v>175</v>
      </c>
      <c r="BA177" s="46"/>
      <c r="BB177" s="46"/>
      <c r="BC177" s="46"/>
      <c r="BD177" s="46"/>
      <c r="BE177" s="46"/>
      <c r="BF177" s="46" t="s">
        <v>321</v>
      </c>
      <c r="BG177" s="46"/>
      <c r="BH177" s="46"/>
      <c r="BI177" s="46"/>
      <c r="BJ177" s="46"/>
      <c r="BK177" s="37" t="s">
        <v>371</v>
      </c>
      <c r="BL177" s="37"/>
      <c r="BM177" s="37"/>
      <c r="BN177" s="37"/>
      <c r="BO177" s="37"/>
      <c r="BP177" s="38">
        <v>20492112</v>
      </c>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row>
    <row r="178" spans="1:103" ht="14.25" customHeight="1">
      <c r="A178" s="45" t="s">
        <v>183</v>
      </c>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6"/>
      <c r="AW178" s="46"/>
      <c r="AX178" s="46"/>
      <c r="AY178" s="46"/>
      <c r="AZ178" s="46" t="s">
        <v>175</v>
      </c>
      <c r="BA178" s="46"/>
      <c r="BB178" s="46"/>
      <c r="BC178" s="46"/>
      <c r="BD178" s="46"/>
      <c r="BE178" s="46"/>
      <c r="BF178" s="46" t="s">
        <v>302</v>
      </c>
      <c r="BG178" s="46"/>
      <c r="BH178" s="46"/>
      <c r="BI178" s="46"/>
      <c r="BJ178" s="46"/>
      <c r="BK178" s="37" t="s">
        <v>306</v>
      </c>
      <c r="BL178" s="37"/>
      <c r="BM178" s="37"/>
      <c r="BN178" s="37"/>
      <c r="BO178" s="37"/>
      <c r="BP178" s="38">
        <f>650000</f>
        <v>650000</v>
      </c>
      <c r="BQ178" s="38"/>
      <c r="BR178" s="38"/>
      <c r="BS178" s="38"/>
      <c r="BT178" s="38"/>
      <c r="BU178" s="38"/>
      <c r="BV178" s="38"/>
      <c r="BW178" s="38"/>
      <c r="BX178" s="38"/>
      <c r="BY178" s="38">
        <f>650000</f>
        <v>650000</v>
      </c>
      <c r="BZ178" s="38"/>
      <c r="CA178" s="38"/>
      <c r="CB178" s="38"/>
      <c r="CC178" s="38"/>
      <c r="CD178" s="38"/>
      <c r="CE178" s="38"/>
      <c r="CF178" s="38"/>
      <c r="CG178" s="38"/>
      <c r="CH178" s="38">
        <f>650000</f>
        <v>650000</v>
      </c>
      <c r="CI178" s="38"/>
      <c r="CJ178" s="38"/>
      <c r="CK178" s="38"/>
      <c r="CL178" s="38"/>
      <c r="CM178" s="38"/>
      <c r="CN178" s="38"/>
      <c r="CO178" s="38"/>
      <c r="CP178" s="38"/>
      <c r="CQ178" s="52"/>
      <c r="CR178" s="52"/>
      <c r="CS178" s="52"/>
      <c r="CT178" s="52"/>
      <c r="CU178" s="52"/>
      <c r="CV178" s="52"/>
      <c r="CW178" s="52"/>
      <c r="CX178" s="52"/>
      <c r="CY178" s="52"/>
    </row>
    <row r="179" spans="1:103" ht="14.25" customHeight="1">
      <c r="A179" s="57" t="s">
        <v>184</v>
      </c>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1"/>
      <c r="AW179" s="51"/>
      <c r="AX179" s="51"/>
      <c r="AY179" s="51"/>
      <c r="AZ179" s="51" t="s">
        <v>175</v>
      </c>
      <c r="BA179" s="51"/>
      <c r="BB179" s="51"/>
      <c r="BC179" s="51"/>
      <c r="BD179" s="51"/>
      <c r="BE179" s="51"/>
      <c r="BF179" s="51" t="s">
        <v>315</v>
      </c>
      <c r="BG179" s="51"/>
      <c r="BH179" s="51"/>
      <c r="BI179" s="51"/>
      <c r="BJ179" s="51"/>
      <c r="BK179" s="51" t="s">
        <v>308</v>
      </c>
      <c r="BL179" s="51"/>
      <c r="BM179" s="51"/>
      <c r="BN179" s="51"/>
      <c r="BO179" s="51"/>
      <c r="BP179" s="56">
        <f>SUM(BP180:BX187)</f>
        <v>8654426.55</v>
      </c>
      <c r="BQ179" s="56"/>
      <c r="BR179" s="56"/>
      <c r="BS179" s="56"/>
      <c r="BT179" s="56"/>
      <c r="BU179" s="56"/>
      <c r="BV179" s="56"/>
      <c r="BW179" s="56"/>
      <c r="BX179" s="56"/>
      <c r="BY179" s="56">
        <f>SUM(BY180:CG187)</f>
        <v>8337000</v>
      </c>
      <c r="BZ179" s="56"/>
      <c r="CA179" s="56"/>
      <c r="CB179" s="56"/>
      <c r="CC179" s="56"/>
      <c r="CD179" s="56"/>
      <c r="CE179" s="56"/>
      <c r="CF179" s="56"/>
      <c r="CG179" s="56"/>
      <c r="CH179" s="56">
        <f>SUM(CH180:CP187)</f>
        <v>8337000</v>
      </c>
      <c r="CI179" s="56"/>
      <c r="CJ179" s="56"/>
      <c r="CK179" s="56"/>
      <c r="CL179" s="56"/>
      <c r="CM179" s="56"/>
      <c r="CN179" s="56"/>
      <c r="CO179" s="56"/>
      <c r="CP179" s="56"/>
      <c r="CQ179" s="80" t="s">
        <v>42</v>
      </c>
      <c r="CR179" s="80"/>
      <c r="CS179" s="80"/>
      <c r="CT179" s="80"/>
      <c r="CU179" s="80"/>
      <c r="CV179" s="80"/>
      <c r="CW179" s="80"/>
      <c r="CX179" s="80"/>
      <c r="CY179" s="80"/>
    </row>
    <row r="180" spans="1:103" ht="14.25" customHeight="1">
      <c r="A180" s="45" t="s">
        <v>184</v>
      </c>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6"/>
      <c r="AW180" s="46"/>
      <c r="AX180" s="46"/>
      <c r="AY180" s="46"/>
      <c r="AZ180" s="46" t="s">
        <v>175</v>
      </c>
      <c r="BA180" s="46"/>
      <c r="BB180" s="46"/>
      <c r="BC180" s="46"/>
      <c r="BD180" s="46"/>
      <c r="BE180" s="46"/>
      <c r="BF180" s="46" t="s">
        <v>310</v>
      </c>
      <c r="BG180" s="46"/>
      <c r="BH180" s="46"/>
      <c r="BI180" s="46"/>
      <c r="BJ180" s="46"/>
      <c r="BK180" s="37" t="s">
        <v>311</v>
      </c>
      <c r="BL180" s="37"/>
      <c r="BM180" s="37"/>
      <c r="BN180" s="37"/>
      <c r="BO180" s="37"/>
      <c r="BP180" s="48">
        <f>758000</f>
        <v>758000</v>
      </c>
      <c r="BQ180" s="48"/>
      <c r="BR180" s="48"/>
      <c r="BS180" s="48"/>
      <c r="BT180" s="48"/>
      <c r="BU180" s="48"/>
      <c r="BV180" s="48"/>
      <c r="BW180" s="48"/>
      <c r="BX180" s="48"/>
      <c r="BY180" s="48">
        <f>758000</f>
        <v>758000</v>
      </c>
      <c r="BZ180" s="48"/>
      <c r="CA180" s="48"/>
      <c r="CB180" s="48"/>
      <c r="CC180" s="48"/>
      <c r="CD180" s="48"/>
      <c r="CE180" s="48"/>
      <c r="CF180" s="48"/>
      <c r="CG180" s="48"/>
      <c r="CH180" s="48">
        <f>758000</f>
        <v>758000</v>
      </c>
      <c r="CI180" s="48"/>
      <c r="CJ180" s="48"/>
      <c r="CK180" s="48"/>
      <c r="CL180" s="48"/>
      <c r="CM180" s="48"/>
      <c r="CN180" s="48"/>
      <c r="CO180" s="48"/>
      <c r="CP180" s="48"/>
      <c r="CQ180" s="52"/>
      <c r="CR180" s="52"/>
      <c r="CS180" s="52"/>
      <c r="CT180" s="52"/>
      <c r="CU180" s="52"/>
      <c r="CV180" s="52"/>
      <c r="CW180" s="52"/>
      <c r="CX180" s="52"/>
      <c r="CY180" s="52"/>
    </row>
    <row r="181" spans="1:103" ht="14.25" customHeight="1">
      <c r="A181" s="45" t="s">
        <v>184</v>
      </c>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6"/>
      <c r="AW181" s="46"/>
      <c r="AX181" s="46"/>
      <c r="AY181" s="46"/>
      <c r="AZ181" s="46" t="s">
        <v>175</v>
      </c>
      <c r="BA181" s="46"/>
      <c r="BB181" s="46"/>
      <c r="BC181" s="46"/>
      <c r="BD181" s="46"/>
      <c r="BE181" s="46"/>
      <c r="BF181" s="46" t="s">
        <v>302</v>
      </c>
      <c r="BG181" s="46"/>
      <c r="BH181" s="46"/>
      <c r="BI181" s="46"/>
      <c r="BJ181" s="46"/>
      <c r="BK181" s="37" t="s">
        <v>303</v>
      </c>
      <c r="BL181" s="37"/>
      <c r="BM181" s="37"/>
      <c r="BN181" s="37"/>
      <c r="BO181" s="37"/>
      <c r="BP181" s="48">
        <f>376000+300000+225000-31000</f>
        <v>870000</v>
      </c>
      <c r="BQ181" s="48"/>
      <c r="BR181" s="48"/>
      <c r="BS181" s="48"/>
      <c r="BT181" s="48"/>
      <c r="BU181" s="48"/>
      <c r="BV181" s="48"/>
      <c r="BW181" s="48"/>
      <c r="BX181" s="48"/>
      <c r="BY181" s="48">
        <f>376000+300000+225000</f>
        <v>901000</v>
      </c>
      <c r="BZ181" s="48"/>
      <c r="CA181" s="48"/>
      <c r="CB181" s="48"/>
      <c r="CC181" s="48"/>
      <c r="CD181" s="48"/>
      <c r="CE181" s="48"/>
      <c r="CF181" s="48"/>
      <c r="CG181" s="48"/>
      <c r="CH181" s="48">
        <f>376000+300000+225000</f>
        <v>901000</v>
      </c>
      <c r="CI181" s="48"/>
      <c r="CJ181" s="48"/>
      <c r="CK181" s="48"/>
      <c r="CL181" s="48"/>
      <c r="CM181" s="48"/>
      <c r="CN181" s="48"/>
      <c r="CO181" s="48"/>
      <c r="CP181" s="48"/>
      <c r="CQ181" s="52"/>
      <c r="CR181" s="52"/>
      <c r="CS181" s="52"/>
      <c r="CT181" s="52"/>
      <c r="CU181" s="52"/>
      <c r="CV181" s="52"/>
      <c r="CW181" s="52"/>
      <c r="CX181" s="52"/>
      <c r="CY181" s="52"/>
    </row>
    <row r="182" spans="1:103" ht="14.25" customHeight="1">
      <c r="A182" s="45" t="s">
        <v>184</v>
      </c>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6"/>
      <c r="AW182" s="46"/>
      <c r="AX182" s="46"/>
      <c r="AY182" s="46"/>
      <c r="AZ182" s="46" t="s">
        <v>175</v>
      </c>
      <c r="BA182" s="46"/>
      <c r="BB182" s="46"/>
      <c r="BC182" s="46"/>
      <c r="BD182" s="46"/>
      <c r="BE182" s="46"/>
      <c r="BF182" s="46" t="s">
        <v>302</v>
      </c>
      <c r="BG182" s="46"/>
      <c r="BH182" s="46"/>
      <c r="BI182" s="46"/>
      <c r="BJ182" s="46"/>
      <c r="BK182" s="37" t="s">
        <v>304</v>
      </c>
      <c r="BL182" s="37"/>
      <c r="BM182" s="37"/>
      <c r="BN182" s="37"/>
      <c r="BO182" s="37"/>
      <c r="BP182" s="48">
        <f>270000</f>
        <v>270000</v>
      </c>
      <c r="BQ182" s="48"/>
      <c r="BR182" s="48"/>
      <c r="BS182" s="48"/>
      <c r="BT182" s="48"/>
      <c r="BU182" s="48"/>
      <c r="BV182" s="48"/>
      <c r="BW182" s="48"/>
      <c r="BX182" s="48"/>
      <c r="BY182" s="48">
        <f>270000</f>
        <v>270000</v>
      </c>
      <c r="BZ182" s="48"/>
      <c r="CA182" s="48"/>
      <c r="CB182" s="48"/>
      <c r="CC182" s="48"/>
      <c r="CD182" s="48"/>
      <c r="CE182" s="48"/>
      <c r="CF182" s="48"/>
      <c r="CG182" s="48"/>
      <c r="CH182" s="48">
        <f>270000</f>
        <v>270000</v>
      </c>
      <c r="CI182" s="48"/>
      <c r="CJ182" s="48"/>
      <c r="CK182" s="48"/>
      <c r="CL182" s="48"/>
      <c r="CM182" s="48"/>
      <c r="CN182" s="48"/>
      <c r="CO182" s="48"/>
      <c r="CP182" s="48"/>
      <c r="CQ182" s="52"/>
      <c r="CR182" s="52"/>
      <c r="CS182" s="52"/>
      <c r="CT182" s="52"/>
      <c r="CU182" s="52"/>
      <c r="CV182" s="52"/>
      <c r="CW182" s="52"/>
      <c r="CX182" s="52"/>
      <c r="CY182" s="52"/>
    </row>
    <row r="183" spans="1:103" ht="14.25" customHeight="1">
      <c r="A183" s="45" t="s">
        <v>184</v>
      </c>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6"/>
      <c r="AW183" s="46"/>
      <c r="AX183" s="46"/>
      <c r="AY183" s="46"/>
      <c r="AZ183" s="46" t="s">
        <v>175</v>
      </c>
      <c r="BA183" s="46"/>
      <c r="BB183" s="46"/>
      <c r="BC183" s="46"/>
      <c r="BD183" s="46"/>
      <c r="BE183" s="46"/>
      <c r="BF183" s="46" t="s">
        <v>302</v>
      </c>
      <c r="BG183" s="46"/>
      <c r="BH183" s="46"/>
      <c r="BI183" s="46"/>
      <c r="BJ183" s="46"/>
      <c r="BK183" s="37" t="s">
        <v>305</v>
      </c>
      <c r="BL183" s="37"/>
      <c r="BM183" s="37"/>
      <c r="BN183" s="37"/>
      <c r="BO183" s="37"/>
      <c r="BP183" s="38">
        <f>3570000+230000+700000+30000+70000-73000</f>
        <v>4527000</v>
      </c>
      <c r="BQ183" s="38"/>
      <c r="BR183" s="38"/>
      <c r="BS183" s="38"/>
      <c r="BT183" s="38"/>
      <c r="BU183" s="38"/>
      <c r="BV183" s="38"/>
      <c r="BW183" s="38"/>
      <c r="BX183" s="38"/>
      <c r="BY183" s="38">
        <f>3570000+230000+700000+30000</f>
        <v>4530000</v>
      </c>
      <c r="BZ183" s="38"/>
      <c r="CA183" s="38"/>
      <c r="CB183" s="38"/>
      <c r="CC183" s="38"/>
      <c r="CD183" s="38"/>
      <c r="CE183" s="38"/>
      <c r="CF183" s="38"/>
      <c r="CG183" s="38"/>
      <c r="CH183" s="38">
        <f>3570000+230000+700000+30000</f>
        <v>4530000</v>
      </c>
      <c r="CI183" s="38"/>
      <c r="CJ183" s="38"/>
      <c r="CK183" s="38"/>
      <c r="CL183" s="38"/>
      <c r="CM183" s="38"/>
      <c r="CN183" s="38"/>
      <c r="CO183" s="38"/>
      <c r="CP183" s="38"/>
      <c r="CQ183" s="52"/>
      <c r="CR183" s="52"/>
      <c r="CS183" s="52"/>
      <c r="CT183" s="52"/>
      <c r="CU183" s="52"/>
      <c r="CV183" s="52"/>
      <c r="CW183" s="52"/>
      <c r="CX183" s="52"/>
      <c r="CY183" s="52"/>
    </row>
    <row r="184" spans="1:103" ht="14.25" customHeight="1">
      <c r="A184" s="45" t="s">
        <v>184</v>
      </c>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6"/>
      <c r="AW184" s="46"/>
      <c r="AX184" s="46"/>
      <c r="AY184" s="46"/>
      <c r="AZ184" s="46" t="s">
        <v>175</v>
      </c>
      <c r="BA184" s="46"/>
      <c r="BB184" s="46"/>
      <c r="BC184" s="46"/>
      <c r="BD184" s="46"/>
      <c r="BE184" s="46"/>
      <c r="BF184" s="46" t="s">
        <v>302</v>
      </c>
      <c r="BG184" s="46"/>
      <c r="BH184" s="46"/>
      <c r="BI184" s="46"/>
      <c r="BJ184" s="46"/>
      <c r="BK184" s="37" t="s">
        <v>306</v>
      </c>
      <c r="BL184" s="37"/>
      <c r="BM184" s="37"/>
      <c r="BN184" s="37"/>
      <c r="BO184" s="37"/>
      <c r="BP184" s="38">
        <f>1300000-16000</f>
        <v>1284000</v>
      </c>
      <c r="BQ184" s="38"/>
      <c r="BR184" s="38"/>
      <c r="BS184" s="38"/>
      <c r="BT184" s="38"/>
      <c r="BU184" s="38"/>
      <c r="BV184" s="38"/>
      <c r="BW184" s="38"/>
      <c r="BX184" s="38"/>
      <c r="BY184" s="38">
        <f>1300000</f>
        <v>1300000</v>
      </c>
      <c r="BZ184" s="38"/>
      <c r="CA184" s="38"/>
      <c r="CB184" s="38"/>
      <c r="CC184" s="38"/>
      <c r="CD184" s="38"/>
      <c r="CE184" s="38"/>
      <c r="CF184" s="38"/>
      <c r="CG184" s="38"/>
      <c r="CH184" s="38">
        <f>1300000</f>
        <v>1300000</v>
      </c>
      <c r="CI184" s="38"/>
      <c r="CJ184" s="38"/>
      <c r="CK184" s="38"/>
      <c r="CL184" s="38"/>
      <c r="CM184" s="38"/>
      <c r="CN184" s="38"/>
      <c r="CO184" s="38"/>
      <c r="CP184" s="38"/>
      <c r="CQ184" s="52"/>
      <c r="CR184" s="52"/>
      <c r="CS184" s="52"/>
      <c r="CT184" s="52"/>
      <c r="CU184" s="52"/>
      <c r="CV184" s="52"/>
      <c r="CW184" s="52"/>
      <c r="CX184" s="52"/>
      <c r="CY184" s="52"/>
    </row>
    <row r="185" spans="1:103" ht="14.25" customHeight="1">
      <c r="A185" s="45" t="s">
        <v>184</v>
      </c>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6"/>
      <c r="AW185" s="46"/>
      <c r="AX185" s="46"/>
      <c r="AY185" s="46"/>
      <c r="AZ185" s="46" t="s">
        <v>175</v>
      </c>
      <c r="BA185" s="46"/>
      <c r="BB185" s="46"/>
      <c r="BC185" s="46"/>
      <c r="BD185" s="46"/>
      <c r="BE185" s="46"/>
      <c r="BF185" s="46" t="s">
        <v>310</v>
      </c>
      <c r="BG185" s="46"/>
      <c r="BH185" s="46"/>
      <c r="BI185" s="46"/>
      <c r="BJ185" s="46"/>
      <c r="BK185" s="37" t="s">
        <v>364</v>
      </c>
      <c r="BL185" s="37"/>
      <c r="BM185" s="37"/>
      <c r="BN185" s="37"/>
      <c r="BO185" s="37"/>
      <c r="BP185" s="38">
        <f>55583.36</f>
        <v>55583.36</v>
      </c>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row>
    <row r="186" spans="1:103" ht="14.25" customHeight="1">
      <c r="A186" s="45" t="s">
        <v>184</v>
      </c>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6"/>
      <c r="AW186" s="46"/>
      <c r="AX186" s="46"/>
      <c r="AY186" s="46"/>
      <c r="AZ186" s="46" t="s">
        <v>175</v>
      </c>
      <c r="BA186" s="46"/>
      <c r="BB186" s="46"/>
      <c r="BC186" s="46"/>
      <c r="BD186" s="46"/>
      <c r="BE186" s="46"/>
      <c r="BF186" s="46" t="s">
        <v>321</v>
      </c>
      <c r="BG186" s="46"/>
      <c r="BH186" s="46"/>
      <c r="BI186" s="46"/>
      <c r="BJ186" s="46"/>
      <c r="BK186" s="37" t="s">
        <v>371</v>
      </c>
      <c r="BL186" s="37"/>
      <c r="BM186" s="37"/>
      <c r="BN186" s="37"/>
      <c r="BO186" s="37"/>
      <c r="BP186" s="38">
        <v>311843.19</v>
      </c>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row>
    <row r="187" spans="1:103" ht="14.25" customHeight="1">
      <c r="A187" s="45" t="s">
        <v>184</v>
      </c>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6"/>
      <c r="AW187" s="46"/>
      <c r="AX187" s="46"/>
      <c r="AY187" s="46"/>
      <c r="AZ187" s="46" t="s">
        <v>175</v>
      </c>
      <c r="BA187" s="46"/>
      <c r="BB187" s="46"/>
      <c r="BC187" s="46"/>
      <c r="BD187" s="46"/>
      <c r="BE187" s="46"/>
      <c r="BF187" s="46" t="s">
        <v>310</v>
      </c>
      <c r="BG187" s="46"/>
      <c r="BH187" s="46"/>
      <c r="BI187" s="46"/>
      <c r="BJ187" s="46"/>
      <c r="BK187" s="37" t="s">
        <v>312</v>
      </c>
      <c r="BL187" s="37"/>
      <c r="BM187" s="37"/>
      <c r="BN187" s="37"/>
      <c r="BO187" s="37"/>
      <c r="BP187" s="48">
        <f>578000</f>
        <v>578000</v>
      </c>
      <c r="BQ187" s="48"/>
      <c r="BR187" s="48"/>
      <c r="BS187" s="48"/>
      <c r="BT187" s="48"/>
      <c r="BU187" s="48"/>
      <c r="BV187" s="48"/>
      <c r="BW187" s="48"/>
      <c r="BX187" s="48"/>
      <c r="BY187" s="48">
        <f>578000</f>
        <v>578000</v>
      </c>
      <c r="BZ187" s="48"/>
      <c r="CA187" s="48"/>
      <c r="CB187" s="48"/>
      <c r="CC187" s="48"/>
      <c r="CD187" s="48"/>
      <c r="CE187" s="48"/>
      <c r="CF187" s="48"/>
      <c r="CG187" s="48"/>
      <c r="CH187" s="48">
        <f>578000</f>
        <v>578000</v>
      </c>
      <c r="CI187" s="48"/>
      <c r="CJ187" s="48"/>
      <c r="CK187" s="48"/>
      <c r="CL187" s="48"/>
      <c r="CM187" s="48"/>
      <c r="CN187" s="48"/>
      <c r="CO187" s="48"/>
      <c r="CP187" s="48"/>
      <c r="CQ187" s="52"/>
      <c r="CR187" s="52"/>
      <c r="CS187" s="52"/>
      <c r="CT187" s="52"/>
      <c r="CU187" s="52"/>
      <c r="CV187" s="52"/>
      <c r="CW187" s="52"/>
      <c r="CX187" s="52"/>
      <c r="CY187" s="52"/>
    </row>
    <row r="188" spans="1:103" ht="14.25" customHeight="1">
      <c r="A188" s="57" t="s">
        <v>325</v>
      </c>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1" t="s">
        <v>362</v>
      </c>
      <c r="AW188" s="51"/>
      <c r="AX188" s="51"/>
      <c r="AY188" s="51"/>
      <c r="AZ188" s="51" t="s">
        <v>327</v>
      </c>
      <c r="BA188" s="51"/>
      <c r="BB188" s="51"/>
      <c r="BC188" s="51"/>
      <c r="BD188" s="51"/>
      <c r="BE188" s="51"/>
      <c r="BF188" s="51" t="s">
        <v>315</v>
      </c>
      <c r="BG188" s="51"/>
      <c r="BH188" s="51"/>
      <c r="BI188" s="51"/>
      <c r="BJ188" s="51"/>
      <c r="BK188" s="51" t="s">
        <v>308</v>
      </c>
      <c r="BL188" s="51"/>
      <c r="BM188" s="51"/>
      <c r="BN188" s="51"/>
      <c r="BO188" s="51"/>
      <c r="BP188" s="56">
        <f>BP189</f>
        <v>9380000</v>
      </c>
      <c r="BQ188" s="56"/>
      <c r="BR188" s="56"/>
      <c r="BS188" s="56"/>
      <c r="BT188" s="56"/>
      <c r="BU188" s="56"/>
      <c r="BV188" s="56"/>
      <c r="BW188" s="56"/>
      <c r="BX188" s="56"/>
      <c r="BY188" s="56">
        <f>BY189</f>
        <v>9438000</v>
      </c>
      <c r="BZ188" s="56"/>
      <c r="CA188" s="56"/>
      <c r="CB188" s="56"/>
      <c r="CC188" s="56"/>
      <c r="CD188" s="56"/>
      <c r="CE188" s="56"/>
      <c r="CF188" s="56"/>
      <c r="CG188" s="56"/>
      <c r="CH188" s="56">
        <f>CH189</f>
        <v>9438000</v>
      </c>
      <c r="CI188" s="56"/>
      <c r="CJ188" s="56"/>
      <c r="CK188" s="56"/>
      <c r="CL188" s="56"/>
      <c r="CM188" s="56"/>
      <c r="CN188" s="56"/>
      <c r="CO188" s="56"/>
      <c r="CP188" s="56"/>
      <c r="CQ188" s="52"/>
      <c r="CR188" s="52"/>
      <c r="CS188" s="52"/>
      <c r="CT188" s="52"/>
      <c r="CU188" s="52"/>
      <c r="CV188" s="52"/>
      <c r="CW188" s="52"/>
      <c r="CX188" s="52"/>
      <c r="CY188" s="52"/>
    </row>
    <row r="189" spans="1:103" ht="14.25" customHeight="1">
      <c r="A189" s="45" t="s">
        <v>179</v>
      </c>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6"/>
      <c r="AW189" s="46"/>
      <c r="AX189" s="46"/>
      <c r="AY189" s="46"/>
      <c r="AZ189" s="46" t="s">
        <v>327</v>
      </c>
      <c r="BA189" s="46"/>
      <c r="BB189" s="46"/>
      <c r="BC189" s="46"/>
      <c r="BD189" s="46"/>
      <c r="BE189" s="46"/>
      <c r="BF189" s="51" t="s">
        <v>315</v>
      </c>
      <c r="BG189" s="51"/>
      <c r="BH189" s="51"/>
      <c r="BI189" s="51"/>
      <c r="BJ189" s="51"/>
      <c r="BK189" s="51" t="s">
        <v>308</v>
      </c>
      <c r="BL189" s="51"/>
      <c r="BM189" s="51"/>
      <c r="BN189" s="51"/>
      <c r="BO189" s="51"/>
      <c r="BP189" s="56">
        <f>BP190+BP191</f>
        <v>9380000</v>
      </c>
      <c r="BQ189" s="56"/>
      <c r="BR189" s="56"/>
      <c r="BS189" s="56"/>
      <c r="BT189" s="56"/>
      <c r="BU189" s="56"/>
      <c r="BV189" s="56"/>
      <c r="BW189" s="56"/>
      <c r="BX189" s="56"/>
      <c r="BY189" s="56">
        <f>BY190+BY191</f>
        <v>9438000</v>
      </c>
      <c r="BZ189" s="56"/>
      <c r="CA189" s="56"/>
      <c r="CB189" s="56"/>
      <c r="CC189" s="56"/>
      <c r="CD189" s="56"/>
      <c r="CE189" s="56"/>
      <c r="CF189" s="56"/>
      <c r="CG189" s="56"/>
      <c r="CH189" s="56">
        <f>CH190+CH191</f>
        <v>9438000</v>
      </c>
      <c r="CI189" s="56"/>
      <c r="CJ189" s="56"/>
      <c r="CK189" s="56"/>
      <c r="CL189" s="56"/>
      <c r="CM189" s="56"/>
      <c r="CN189" s="56"/>
      <c r="CO189" s="56"/>
      <c r="CP189" s="56"/>
      <c r="CQ189" s="52"/>
      <c r="CR189" s="52"/>
      <c r="CS189" s="52"/>
      <c r="CT189" s="52"/>
      <c r="CU189" s="52"/>
      <c r="CV189" s="52"/>
      <c r="CW189" s="52"/>
      <c r="CX189" s="52"/>
      <c r="CY189" s="52"/>
    </row>
    <row r="190" spans="1:103" ht="14.25" customHeight="1">
      <c r="A190" s="45" t="s">
        <v>179</v>
      </c>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6"/>
      <c r="AW190" s="46"/>
      <c r="AX190" s="46"/>
      <c r="AY190" s="46"/>
      <c r="AZ190" s="46" t="s">
        <v>327</v>
      </c>
      <c r="BA190" s="46"/>
      <c r="BB190" s="46"/>
      <c r="BC190" s="46"/>
      <c r="BD190" s="46"/>
      <c r="BE190" s="46"/>
      <c r="BF190" s="46" t="s">
        <v>302</v>
      </c>
      <c r="BG190" s="46"/>
      <c r="BH190" s="46"/>
      <c r="BI190" s="46"/>
      <c r="BJ190" s="46"/>
      <c r="BK190" s="37" t="s">
        <v>303</v>
      </c>
      <c r="BL190" s="37"/>
      <c r="BM190" s="37"/>
      <c r="BN190" s="37"/>
      <c r="BO190" s="37"/>
      <c r="BP190" s="48">
        <f>1515000-58000</f>
        <v>1457000</v>
      </c>
      <c r="BQ190" s="48"/>
      <c r="BR190" s="48"/>
      <c r="BS190" s="48"/>
      <c r="BT190" s="48"/>
      <c r="BU190" s="48"/>
      <c r="BV190" s="48"/>
      <c r="BW190" s="48"/>
      <c r="BX190" s="48"/>
      <c r="BY190" s="48">
        <f>1515000</f>
        <v>1515000</v>
      </c>
      <c r="BZ190" s="48"/>
      <c r="CA190" s="48"/>
      <c r="CB190" s="48"/>
      <c r="CC190" s="48"/>
      <c r="CD190" s="48"/>
      <c r="CE190" s="48"/>
      <c r="CF190" s="48"/>
      <c r="CG190" s="48"/>
      <c r="CH190" s="48">
        <f>1515000</f>
        <v>1515000</v>
      </c>
      <c r="CI190" s="48"/>
      <c r="CJ190" s="48"/>
      <c r="CK190" s="48"/>
      <c r="CL190" s="48"/>
      <c r="CM190" s="48"/>
      <c r="CN190" s="48"/>
      <c r="CO190" s="48"/>
      <c r="CP190" s="48"/>
      <c r="CQ190" s="52"/>
      <c r="CR190" s="52"/>
      <c r="CS190" s="52"/>
      <c r="CT190" s="52"/>
      <c r="CU190" s="52"/>
      <c r="CV190" s="52"/>
      <c r="CW190" s="52"/>
      <c r="CX190" s="52"/>
      <c r="CY190" s="52"/>
    </row>
    <row r="191" spans="1:103" ht="14.25" customHeight="1">
      <c r="A191" s="45" t="s">
        <v>179</v>
      </c>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6"/>
      <c r="AW191" s="46"/>
      <c r="AX191" s="46"/>
      <c r="AY191" s="46"/>
      <c r="AZ191" s="46" t="s">
        <v>327</v>
      </c>
      <c r="BA191" s="46"/>
      <c r="BB191" s="46"/>
      <c r="BC191" s="46"/>
      <c r="BD191" s="46"/>
      <c r="BE191" s="46"/>
      <c r="BF191" s="46" t="s">
        <v>302</v>
      </c>
      <c r="BG191" s="46"/>
      <c r="BH191" s="46"/>
      <c r="BI191" s="46"/>
      <c r="BJ191" s="46"/>
      <c r="BK191" s="37" t="s">
        <v>305</v>
      </c>
      <c r="BL191" s="37"/>
      <c r="BM191" s="37"/>
      <c r="BN191" s="37"/>
      <c r="BO191" s="37"/>
      <c r="BP191" s="38">
        <f>7923000</f>
        <v>7923000</v>
      </c>
      <c r="BQ191" s="38"/>
      <c r="BR191" s="38"/>
      <c r="BS191" s="38"/>
      <c r="BT191" s="38"/>
      <c r="BU191" s="38"/>
      <c r="BV191" s="38"/>
      <c r="BW191" s="38"/>
      <c r="BX191" s="38"/>
      <c r="BY191" s="38">
        <f>7923000</f>
        <v>7923000</v>
      </c>
      <c r="BZ191" s="38"/>
      <c r="CA191" s="38"/>
      <c r="CB191" s="38"/>
      <c r="CC191" s="38"/>
      <c r="CD191" s="38"/>
      <c r="CE191" s="38"/>
      <c r="CF191" s="38"/>
      <c r="CG191" s="38"/>
      <c r="CH191" s="38">
        <f>7923000</f>
        <v>7923000</v>
      </c>
      <c r="CI191" s="38"/>
      <c r="CJ191" s="38"/>
      <c r="CK191" s="38"/>
      <c r="CL191" s="38"/>
      <c r="CM191" s="38"/>
      <c r="CN191" s="38"/>
      <c r="CO191" s="38"/>
      <c r="CP191" s="38"/>
      <c r="CQ191" s="52"/>
      <c r="CR191" s="52"/>
      <c r="CS191" s="52"/>
      <c r="CT191" s="52"/>
      <c r="CU191" s="52"/>
      <c r="CV191" s="52"/>
      <c r="CW191" s="52"/>
      <c r="CX191" s="52"/>
      <c r="CY191" s="52"/>
    </row>
    <row r="192" spans="1:103" ht="14.25" customHeight="1">
      <c r="A192" s="49" t="s">
        <v>185</v>
      </c>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37" t="s">
        <v>186</v>
      </c>
      <c r="AW192" s="37"/>
      <c r="AX192" s="37"/>
      <c r="AY192" s="37"/>
      <c r="AZ192" s="37" t="s">
        <v>187</v>
      </c>
      <c r="BA192" s="37"/>
      <c r="BB192" s="37"/>
      <c r="BC192" s="37"/>
      <c r="BD192" s="37"/>
      <c r="BE192" s="37"/>
      <c r="BF192" s="37"/>
      <c r="BG192" s="37"/>
      <c r="BH192" s="37"/>
      <c r="BI192" s="37"/>
      <c r="BJ192" s="37"/>
      <c r="BK192" s="37"/>
      <c r="BL192" s="37"/>
      <c r="BM192" s="37"/>
      <c r="BN192" s="37"/>
      <c r="BO192" s="37"/>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row>
    <row r="193" spans="1:103" ht="14.25" customHeight="1">
      <c r="A193" s="49" t="s">
        <v>188</v>
      </c>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37"/>
      <c r="AW193" s="37"/>
      <c r="AX193" s="37"/>
      <c r="AY193" s="37"/>
      <c r="AZ193" s="37"/>
      <c r="BA193" s="37"/>
      <c r="BB193" s="37"/>
      <c r="BC193" s="37"/>
      <c r="BD193" s="37"/>
      <c r="BE193" s="37"/>
      <c r="BF193" s="37"/>
      <c r="BG193" s="37"/>
      <c r="BH193" s="37"/>
      <c r="BI193" s="37"/>
      <c r="BJ193" s="37"/>
      <c r="BK193" s="37"/>
      <c r="BL193" s="37"/>
      <c r="BM193" s="37"/>
      <c r="BN193" s="37"/>
      <c r="BO193" s="37"/>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row>
    <row r="194" spans="1:103" ht="14.25" customHeight="1">
      <c r="A194" s="49" t="s">
        <v>47</v>
      </c>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37" t="s">
        <v>189</v>
      </c>
      <c r="AW194" s="37"/>
      <c r="AX194" s="37"/>
      <c r="AY194" s="37"/>
      <c r="AZ194" s="37" t="s">
        <v>190</v>
      </c>
      <c r="BA194" s="37"/>
      <c r="BB194" s="37"/>
      <c r="BC194" s="37"/>
      <c r="BD194" s="37"/>
      <c r="BE194" s="37"/>
      <c r="BF194" s="37"/>
      <c r="BG194" s="37"/>
      <c r="BH194" s="37"/>
      <c r="BI194" s="37"/>
      <c r="BJ194" s="37"/>
      <c r="BK194" s="37"/>
      <c r="BL194" s="37"/>
      <c r="BM194" s="37"/>
      <c r="BN194" s="37"/>
      <c r="BO194" s="37"/>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row>
    <row r="195" spans="1:103" ht="14.25" customHeight="1">
      <c r="A195" s="49" t="s">
        <v>191</v>
      </c>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37"/>
      <c r="AW195" s="37"/>
      <c r="AX195" s="37"/>
      <c r="AY195" s="37"/>
      <c r="AZ195" s="37"/>
      <c r="BA195" s="37"/>
      <c r="BB195" s="37"/>
      <c r="BC195" s="37"/>
      <c r="BD195" s="37"/>
      <c r="BE195" s="37"/>
      <c r="BF195" s="37"/>
      <c r="BG195" s="37"/>
      <c r="BH195" s="37"/>
      <c r="BI195" s="37"/>
      <c r="BJ195" s="37"/>
      <c r="BK195" s="37"/>
      <c r="BL195" s="37"/>
      <c r="BM195" s="37"/>
      <c r="BN195" s="37"/>
      <c r="BO195" s="37"/>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row>
    <row r="196" spans="1:103" ht="14.25" customHeight="1">
      <c r="A196" s="49" t="s">
        <v>192</v>
      </c>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37"/>
      <c r="AW196" s="37"/>
      <c r="AX196" s="37"/>
      <c r="AY196" s="37"/>
      <c r="AZ196" s="37"/>
      <c r="BA196" s="37"/>
      <c r="BB196" s="37"/>
      <c r="BC196" s="37"/>
      <c r="BD196" s="37"/>
      <c r="BE196" s="37"/>
      <c r="BF196" s="37"/>
      <c r="BG196" s="37"/>
      <c r="BH196" s="37"/>
      <c r="BI196" s="37"/>
      <c r="BJ196" s="37"/>
      <c r="BK196" s="37"/>
      <c r="BL196" s="37"/>
      <c r="BM196" s="37"/>
      <c r="BN196" s="37"/>
      <c r="BO196" s="37"/>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row>
    <row r="197" spans="1:103" ht="14.25" customHeight="1">
      <c r="A197" s="49" t="s">
        <v>193</v>
      </c>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37" t="s">
        <v>194</v>
      </c>
      <c r="AW197" s="37"/>
      <c r="AX197" s="37"/>
      <c r="AY197" s="37"/>
      <c r="AZ197" s="37" t="s">
        <v>195</v>
      </c>
      <c r="BA197" s="37"/>
      <c r="BB197" s="37"/>
      <c r="BC197" s="37"/>
      <c r="BD197" s="37"/>
      <c r="BE197" s="37"/>
      <c r="BF197" s="37"/>
      <c r="BG197" s="37"/>
      <c r="BH197" s="37"/>
      <c r="BI197" s="37"/>
      <c r="BJ197" s="37"/>
      <c r="BK197" s="37"/>
      <c r="BL197" s="37"/>
      <c r="BM197" s="37"/>
      <c r="BN197" s="37"/>
      <c r="BO197" s="37"/>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row>
    <row r="198" spans="1:103" ht="13.5" customHeight="1">
      <c r="A198" s="49" t="s">
        <v>196</v>
      </c>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37"/>
      <c r="AW198" s="37"/>
      <c r="AX198" s="37"/>
      <c r="AY198" s="37"/>
      <c r="AZ198" s="37"/>
      <c r="BA198" s="37"/>
      <c r="BB198" s="37"/>
      <c r="BC198" s="37"/>
      <c r="BD198" s="37"/>
      <c r="BE198" s="37"/>
      <c r="BF198" s="37"/>
      <c r="BG198" s="37"/>
      <c r="BH198" s="37"/>
      <c r="BI198" s="37"/>
      <c r="BJ198" s="37"/>
      <c r="BK198" s="37"/>
      <c r="BL198" s="37"/>
      <c r="BM198" s="37"/>
      <c r="BN198" s="37"/>
      <c r="BO198" s="37"/>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row>
    <row r="199" spans="1:103" ht="14.25" customHeight="1">
      <c r="A199" s="83" t="s">
        <v>197</v>
      </c>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4" t="s">
        <v>198</v>
      </c>
      <c r="AW199" s="84"/>
      <c r="AX199" s="84"/>
      <c r="AY199" s="84"/>
      <c r="AZ199" s="84" t="s">
        <v>199</v>
      </c>
      <c r="BA199" s="84"/>
      <c r="BB199" s="84"/>
      <c r="BC199" s="84"/>
      <c r="BD199" s="84"/>
      <c r="BE199" s="84"/>
      <c r="BF199" s="37"/>
      <c r="BG199" s="37"/>
      <c r="BH199" s="37"/>
      <c r="BI199" s="37"/>
      <c r="BJ199" s="37"/>
      <c r="BK199" s="37"/>
      <c r="BL199" s="37"/>
      <c r="BM199" s="37"/>
      <c r="BN199" s="37"/>
      <c r="BO199" s="37"/>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t="s">
        <v>42</v>
      </c>
      <c r="CR199" s="59"/>
      <c r="CS199" s="59"/>
      <c r="CT199" s="59"/>
      <c r="CU199" s="59"/>
      <c r="CV199" s="59"/>
      <c r="CW199" s="59"/>
      <c r="CX199" s="59"/>
      <c r="CY199" s="59"/>
    </row>
    <row r="200" spans="1:103" ht="14.25" customHeight="1">
      <c r="A200" s="49" t="s">
        <v>47</v>
      </c>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37" t="s">
        <v>200</v>
      </c>
      <c r="AW200" s="37"/>
      <c r="AX200" s="37"/>
      <c r="AY200" s="37"/>
      <c r="AZ200" s="37"/>
      <c r="BA200" s="37"/>
      <c r="BB200" s="37"/>
      <c r="BC200" s="37"/>
      <c r="BD200" s="37"/>
      <c r="BE200" s="37"/>
      <c r="BF200" s="37"/>
      <c r="BG200" s="37"/>
      <c r="BH200" s="37"/>
      <c r="BI200" s="37"/>
      <c r="BJ200" s="37"/>
      <c r="BK200" s="37"/>
      <c r="BL200" s="37"/>
      <c r="BM200" s="37"/>
      <c r="BN200" s="37"/>
      <c r="BO200" s="37"/>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t="s">
        <v>42</v>
      </c>
      <c r="CR200" s="59"/>
      <c r="CS200" s="59"/>
      <c r="CT200" s="59"/>
      <c r="CU200" s="59"/>
      <c r="CV200" s="59"/>
      <c r="CW200" s="59"/>
      <c r="CX200" s="59"/>
      <c r="CY200" s="59"/>
    </row>
    <row r="201" spans="1:103" ht="13.5" customHeight="1">
      <c r="A201" s="49" t="s">
        <v>201</v>
      </c>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37"/>
      <c r="AW201" s="37"/>
      <c r="AX201" s="37"/>
      <c r="AY201" s="37"/>
      <c r="AZ201" s="37"/>
      <c r="BA201" s="37"/>
      <c r="BB201" s="37"/>
      <c r="BC201" s="37"/>
      <c r="BD201" s="37"/>
      <c r="BE201" s="37"/>
      <c r="BF201" s="37"/>
      <c r="BG201" s="37"/>
      <c r="BH201" s="37"/>
      <c r="BI201" s="37"/>
      <c r="BJ201" s="37"/>
      <c r="BK201" s="37"/>
      <c r="BL201" s="37"/>
      <c r="BM201" s="37"/>
      <c r="BN201" s="37"/>
      <c r="BO201" s="37"/>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row>
    <row r="202" spans="1:103" ht="13.5" customHeight="1">
      <c r="A202" s="49" t="s">
        <v>202</v>
      </c>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37" t="s">
        <v>203</v>
      </c>
      <c r="AW202" s="37"/>
      <c r="AX202" s="37"/>
      <c r="AY202" s="37"/>
      <c r="AZ202" s="37"/>
      <c r="BA202" s="37"/>
      <c r="BB202" s="37"/>
      <c r="BC202" s="37"/>
      <c r="BD202" s="37"/>
      <c r="BE202" s="37"/>
      <c r="BF202" s="37"/>
      <c r="BG202" s="37"/>
      <c r="BH202" s="37"/>
      <c r="BI202" s="37"/>
      <c r="BJ202" s="37"/>
      <c r="BK202" s="37"/>
      <c r="BL202" s="37"/>
      <c r="BM202" s="37"/>
      <c r="BN202" s="37"/>
      <c r="BO202" s="37"/>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t="s">
        <v>42</v>
      </c>
      <c r="CR202" s="59"/>
      <c r="CS202" s="59"/>
      <c r="CT202" s="59"/>
      <c r="CU202" s="59"/>
      <c r="CV202" s="59"/>
      <c r="CW202" s="59"/>
      <c r="CX202" s="59"/>
      <c r="CY202" s="59"/>
    </row>
    <row r="203" spans="1:103" ht="13.5" customHeight="1">
      <c r="A203" s="49" t="s">
        <v>204</v>
      </c>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37" t="s">
        <v>205</v>
      </c>
      <c r="AW203" s="37"/>
      <c r="AX203" s="37"/>
      <c r="AY203" s="37"/>
      <c r="AZ203" s="37"/>
      <c r="BA203" s="37"/>
      <c r="BB203" s="37"/>
      <c r="BC203" s="37"/>
      <c r="BD203" s="37"/>
      <c r="BE203" s="37"/>
      <c r="BF203" s="37"/>
      <c r="BG203" s="37"/>
      <c r="BH203" s="37"/>
      <c r="BI203" s="37"/>
      <c r="BJ203" s="37"/>
      <c r="BK203" s="37"/>
      <c r="BL203" s="37"/>
      <c r="BM203" s="37"/>
      <c r="BN203" s="37"/>
      <c r="BO203" s="37"/>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t="s">
        <v>42</v>
      </c>
      <c r="CR203" s="59"/>
      <c r="CS203" s="59"/>
      <c r="CT203" s="59"/>
      <c r="CU203" s="59"/>
      <c r="CV203" s="59"/>
      <c r="CW203" s="59"/>
      <c r="CX203" s="59"/>
      <c r="CY203" s="59"/>
    </row>
    <row r="204" spans="1:103" ht="14.25" customHeight="1">
      <c r="A204" s="83" t="s">
        <v>206</v>
      </c>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4" t="s">
        <v>207</v>
      </c>
      <c r="AW204" s="84"/>
      <c r="AX204" s="84"/>
      <c r="AY204" s="84"/>
      <c r="AZ204" s="84" t="s">
        <v>42</v>
      </c>
      <c r="BA204" s="84"/>
      <c r="BB204" s="84"/>
      <c r="BC204" s="84"/>
      <c r="BD204" s="84"/>
      <c r="BE204" s="84"/>
      <c r="BF204" s="84" t="s">
        <v>42</v>
      </c>
      <c r="BG204" s="84"/>
      <c r="BH204" s="84"/>
      <c r="BI204" s="84"/>
      <c r="BJ204" s="84"/>
      <c r="BK204" s="84" t="s">
        <v>42</v>
      </c>
      <c r="BL204" s="84"/>
      <c r="BM204" s="84"/>
      <c r="BN204" s="84"/>
      <c r="BO204" s="84"/>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t="s">
        <v>42</v>
      </c>
      <c r="CR204" s="59"/>
      <c r="CS204" s="59"/>
      <c r="CT204" s="59"/>
      <c r="CU204" s="59"/>
      <c r="CV204" s="59"/>
      <c r="CW204" s="59"/>
      <c r="CX204" s="59"/>
      <c r="CY204" s="59"/>
    </row>
    <row r="205" spans="1:103" ht="14.25" customHeight="1">
      <c r="A205" s="49" t="s">
        <v>76</v>
      </c>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37" t="s">
        <v>208</v>
      </c>
      <c r="AW205" s="37"/>
      <c r="AX205" s="37"/>
      <c r="AY205" s="37"/>
      <c r="AZ205" s="37" t="s">
        <v>209</v>
      </c>
      <c r="BA205" s="37"/>
      <c r="BB205" s="37"/>
      <c r="BC205" s="37"/>
      <c r="BD205" s="37"/>
      <c r="BE205" s="37"/>
      <c r="BF205" s="37"/>
      <c r="BG205" s="37"/>
      <c r="BH205" s="37"/>
      <c r="BI205" s="37"/>
      <c r="BJ205" s="37"/>
      <c r="BK205" s="37"/>
      <c r="BL205" s="37"/>
      <c r="BM205" s="37"/>
      <c r="BN205" s="37"/>
      <c r="BO205" s="37"/>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t="s">
        <v>42</v>
      </c>
      <c r="CR205" s="59"/>
      <c r="CS205" s="59"/>
      <c r="CT205" s="59"/>
      <c r="CU205" s="59"/>
      <c r="CV205" s="59"/>
      <c r="CW205" s="59"/>
      <c r="CX205" s="59"/>
      <c r="CY205" s="59"/>
    </row>
    <row r="206" spans="1:103" s="2" customFormat="1" ht="11.25" customHeight="1">
      <c r="A206" s="49" t="s">
        <v>210</v>
      </c>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37"/>
      <c r="AW206" s="37"/>
      <c r="AX206" s="37"/>
      <c r="AY206" s="37"/>
      <c r="AZ206" s="37"/>
      <c r="BA206" s="37"/>
      <c r="BB206" s="37"/>
      <c r="BC206" s="37"/>
      <c r="BD206" s="37"/>
      <c r="BE206" s="37"/>
      <c r="BF206" s="37"/>
      <c r="BG206" s="37"/>
      <c r="BH206" s="37"/>
      <c r="BI206" s="37"/>
      <c r="BJ206" s="37"/>
      <c r="BK206" s="37"/>
      <c r="BL206" s="37"/>
      <c r="BM206" s="37"/>
      <c r="BN206" s="37"/>
      <c r="BO206" s="37"/>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row>
    <row r="207" spans="1:103" s="17" customFormat="1" ht="12" customHeight="1">
      <c r="A207" s="16"/>
      <c r="B207" s="16"/>
      <c r="C207" s="16"/>
      <c r="D207" s="16"/>
      <c r="E207" s="16"/>
      <c r="F207" s="16"/>
      <c r="G207" s="16"/>
      <c r="H207" s="16"/>
      <c r="I207" s="16"/>
      <c r="J207" s="16"/>
      <c r="K207" s="16"/>
      <c r="L207" s="16"/>
      <c r="M207" s="16"/>
      <c r="N207" s="16"/>
      <c r="O207" s="16"/>
      <c r="P207" s="16"/>
      <c r="Q207" s="16"/>
      <c r="R207" s="16"/>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row>
    <row r="208" s="17" customFormat="1" ht="12" customHeight="1">
      <c r="A208" s="17" t="s">
        <v>211</v>
      </c>
    </row>
    <row r="209" spans="1:103" s="18" customFormat="1" ht="12" customHeight="1">
      <c r="A209" s="17" t="s">
        <v>212</v>
      </c>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row>
    <row r="210" s="18" customFormat="1" ht="12" customHeight="1">
      <c r="A210" s="18" t="s">
        <v>213</v>
      </c>
    </row>
    <row r="211" s="18" customFormat="1" ht="12" customHeight="1">
      <c r="A211" s="18" t="s">
        <v>214</v>
      </c>
    </row>
    <row r="212" s="18" customFormat="1" ht="11.25" customHeight="1">
      <c r="A212" s="18" t="s">
        <v>215</v>
      </c>
    </row>
    <row r="213" spans="1:103" s="18" customFormat="1" ht="11.25">
      <c r="A213" s="87" t="s">
        <v>216</v>
      </c>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row>
    <row r="214" spans="1:103" s="18" customFormat="1" ht="12" customHeight="1">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row>
    <row r="215" s="18" customFormat="1" ht="11.25" customHeight="1">
      <c r="A215" s="18" t="s">
        <v>217</v>
      </c>
    </row>
    <row r="216" spans="1:103" s="18" customFormat="1" ht="11.25" customHeight="1">
      <c r="A216" s="88" t="s">
        <v>218</v>
      </c>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c r="CY216" s="88"/>
    </row>
    <row r="217" spans="1:103" s="18" customFormat="1" ht="11.25" customHeight="1">
      <c r="A217" s="88" t="s">
        <v>219</v>
      </c>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c r="CY217" s="88"/>
    </row>
    <row r="218" spans="1:103" s="18" customFormat="1" ht="11.25" customHeight="1">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c r="CY218" s="88"/>
    </row>
    <row r="219" spans="1:103" s="18" customFormat="1" ht="11.25" customHeight="1">
      <c r="A219" s="88" t="s">
        <v>220</v>
      </c>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c r="CY219" s="88"/>
    </row>
    <row r="220" spans="1:103" s="18" customFormat="1" ht="11.25" customHeight="1">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c r="CY220" s="88"/>
    </row>
    <row r="221" spans="1:103" s="18" customFormat="1" ht="7.5" customHeight="1">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c r="CY221" s="88"/>
    </row>
    <row r="222" spans="1:103" s="18" customFormat="1" ht="6.75" customHeight="1">
      <c r="A222" s="88" t="s">
        <v>221</v>
      </c>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c r="CY222" s="88"/>
    </row>
    <row r="223" spans="1:103" s="18" customFormat="1" ht="12" customHeight="1">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c r="CY223" s="88"/>
    </row>
    <row r="224" s="18" customFormat="1" ht="11.25" customHeight="1">
      <c r="A224" s="17" t="s">
        <v>222</v>
      </c>
    </row>
    <row r="225" spans="1:103" s="18" customFormat="1" ht="11.25" customHeight="1">
      <c r="A225" s="88" t="s">
        <v>223</v>
      </c>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c r="CY225" s="88"/>
    </row>
    <row r="226" spans="1:103" s="18" customFormat="1" ht="11.25" customHeight="1">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c r="CY226" s="88"/>
    </row>
    <row r="227" spans="1:103" ht="12.7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c r="CY227" s="88"/>
    </row>
  </sheetData>
  <sheetProtection selectLockedCells="1" selectUnlockedCells="1"/>
  <mergeCells count="1315">
    <mergeCell ref="BY63:CG63"/>
    <mergeCell ref="CH63:CP63"/>
    <mergeCell ref="CQ63:CY63"/>
    <mergeCell ref="A63:AU63"/>
    <mergeCell ref="AV63:AY63"/>
    <mergeCell ref="AZ63:BE63"/>
    <mergeCell ref="BF63:BJ63"/>
    <mergeCell ref="BK63:BO63"/>
    <mergeCell ref="BP63:BX63"/>
    <mergeCell ref="CQ64:CY64"/>
    <mergeCell ref="CH53:CP53"/>
    <mergeCell ref="CQ53:CY53"/>
    <mergeCell ref="A64:AU64"/>
    <mergeCell ref="AV64:AY64"/>
    <mergeCell ref="AZ64:BE64"/>
    <mergeCell ref="BF64:BJ64"/>
    <mergeCell ref="BK64:BO64"/>
    <mergeCell ref="BP64:BX64"/>
    <mergeCell ref="BY64:CG64"/>
    <mergeCell ref="CH64:CP64"/>
    <mergeCell ref="BY173:CG173"/>
    <mergeCell ref="CH173:CP173"/>
    <mergeCell ref="CQ173:CY173"/>
    <mergeCell ref="A53:AU53"/>
    <mergeCell ref="AV53:AY53"/>
    <mergeCell ref="AZ53:BE53"/>
    <mergeCell ref="BF53:BJ53"/>
    <mergeCell ref="BK53:BO53"/>
    <mergeCell ref="BP53:BX53"/>
    <mergeCell ref="BY53:CG53"/>
    <mergeCell ref="A173:AU173"/>
    <mergeCell ref="AV173:AY173"/>
    <mergeCell ref="AZ173:BE173"/>
    <mergeCell ref="BF173:BJ173"/>
    <mergeCell ref="BK173:BO173"/>
    <mergeCell ref="BP173:BX173"/>
    <mergeCell ref="BY60:CG60"/>
    <mergeCell ref="A161:AU161"/>
    <mergeCell ref="AV161:AY161"/>
    <mergeCell ref="CH186:CP186"/>
    <mergeCell ref="CQ186:CY186"/>
    <mergeCell ref="A177:AU177"/>
    <mergeCell ref="AV177:AY177"/>
    <mergeCell ref="AZ177:BE177"/>
    <mergeCell ref="BF177:BJ177"/>
    <mergeCell ref="BK177:BO177"/>
    <mergeCell ref="BP177:BX177"/>
    <mergeCell ref="BY177:CG177"/>
    <mergeCell ref="BY62:CG62"/>
    <mergeCell ref="CH62:CP62"/>
    <mergeCell ref="CQ62:CY62"/>
    <mergeCell ref="A186:AU186"/>
    <mergeCell ref="AV186:AY186"/>
    <mergeCell ref="AZ186:BE186"/>
    <mergeCell ref="BF186:BJ186"/>
    <mergeCell ref="BK186:BO186"/>
    <mergeCell ref="BP186:BX186"/>
    <mergeCell ref="CQ177:CY177"/>
    <mergeCell ref="BY186:CG186"/>
    <mergeCell ref="A62:AU62"/>
    <mergeCell ref="AV62:AY62"/>
    <mergeCell ref="AZ62:BE62"/>
    <mergeCell ref="BF62:BJ62"/>
    <mergeCell ref="BK62:BO62"/>
    <mergeCell ref="BP62:BX62"/>
    <mergeCell ref="BY171:CG171"/>
    <mergeCell ref="BK99:BO99"/>
    <mergeCell ref="BP99:BX99"/>
    <mergeCell ref="CQ172:CY172"/>
    <mergeCell ref="CH60:CP60"/>
    <mergeCell ref="CQ60:CY60"/>
    <mergeCell ref="A172:AU172"/>
    <mergeCell ref="AV172:AY172"/>
    <mergeCell ref="AZ172:BE172"/>
    <mergeCell ref="BF172:BJ172"/>
    <mergeCell ref="BK172:BO172"/>
    <mergeCell ref="BP172:BX172"/>
    <mergeCell ref="BY172:CG172"/>
    <mergeCell ref="CH172:CP172"/>
    <mergeCell ref="BY161:CG161"/>
    <mergeCell ref="CH161:CP161"/>
    <mergeCell ref="CQ161:CY161"/>
    <mergeCell ref="A60:AU60"/>
    <mergeCell ref="AV60:AY60"/>
    <mergeCell ref="AZ60:BE60"/>
    <mergeCell ref="BF60:BJ60"/>
    <mergeCell ref="BK60:BO60"/>
    <mergeCell ref="BP60:BX60"/>
    <mergeCell ref="AZ161:BE161"/>
    <mergeCell ref="BF161:BJ161"/>
    <mergeCell ref="BK161:BO161"/>
    <mergeCell ref="BP161:BX161"/>
    <mergeCell ref="BY61:CG61"/>
    <mergeCell ref="BY99:CG99"/>
    <mergeCell ref="BF99:BJ99"/>
    <mergeCell ref="BY93:CG93"/>
    <mergeCell ref="BY86:CG86"/>
    <mergeCell ref="BY159:CG159"/>
    <mergeCell ref="CH171:CP171"/>
    <mergeCell ref="CQ171:CY171"/>
    <mergeCell ref="A171:AU171"/>
    <mergeCell ref="AV171:AY171"/>
    <mergeCell ref="AZ171:BE171"/>
    <mergeCell ref="BF171:BJ171"/>
    <mergeCell ref="BK171:BO171"/>
    <mergeCell ref="BP171:BX171"/>
    <mergeCell ref="CH61:CP61"/>
    <mergeCell ref="CQ61:CY61"/>
    <mergeCell ref="A61:AU61"/>
    <mergeCell ref="AV61:AY61"/>
    <mergeCell ref="AZ61:BE61"/>
    <mergeCell ref="BF61:BJ61"/>
    <mergeCell ref="BK61:BO61"/>
    <mergeCell ref="BP61:BX61"/>
    <mergeCell ref="CH157:CP157"/>
    <mergeCell ref="CQ157:CY157"/>
    <mergeCell ref="BK156:BO156"/>
    <mergeCell ref="BP156:BX156"/>
    <mergeCell ref="BY156:CG156"/>
    <mergeCell ref="CH156:CP156"/>
    <mergeCell ref="CQ156:CY156"/>
    <mergeCell ref="A155:AU155"/>
    <mergeCell ref="BP157:BX157"/>
    <mergeCell ref="BY157:CG157"/>
    <mergeCell ref="AV99:AY99"/>
    <mergeCell ref="AZ99:BE99"/>
    <mergeCell ref="A157:AU157"/>
    <mergeCell ref="AV157:AY157"/>
    <mergeCell ref="AZ157:BE157"/>
    <mergeCell ref="BF157:BJ157"/>
    <mergeCell ref="AZ154:BE155"/>
    <mergeCell ref="CH93:CP93"/>
    <mergeCell ref="CQ93:CY93"/>
    <mergeCell ref="CH99:CP99"/>
    <mergeCell ref="CQ99:CY99"/>
    <mergeCell ref="BP93:BX93"/>
    <mergeCell ref="CH97:CP98"/>
    <mergeCell ref="CQ97:CY98"/>
    <mergeCell ref="BP97:BX98"/>
    <mergeCell ref="BY97:CG98"/>
    <mergeCell ref="BY94:CG95"/>
    <mergeCell ref="CQ153:CY153"/>
    <mergeCell ref="BY154:CG155"/>
    <mergeCell ref="CH154:CP155"/>
    <mergeCell ref="A100:AU100"/>
    <mergeCell ref="AV100:AY100"/>
    <mergeCell ref="AZ100:BE100"/>
    <mergeCell ref="BF100:BJ100"/>
    <mergeCell ref="BK100:BO100"/>
    <mergeCell ref="A154:AU154"/>
    <mergeCell ref="AV154:AY155"/>
    <mergeCell ref="A93:AU93"/>
    <mergeCell ref="AV93:AY93"/>
    <mergeCell ref="AZ93:BE93"/>
    <mergeCell ref="BF93:BJ93"/>
    <mergeCell ref="BK93:BO93"/>
    <mergeCell ref="CH88:CP88"/>
    <mergeCell ref="BF88:BJ88"/>
    <mergeCell ref="BK88:BO88"/>
    <mergeCell ref="BY88:CG88"/>
    <mergeCell ref="A92:AU92"/>
    <mergeCell ref="CQ88:CY88"/>
    <mergeCell ref="BY92:CG92"/>
    <mergeCell ref="CH92:CP92"/>
    <mergeCell ref="BP91:BX91"/>
    <mergeCell ref="BY91:CG91"/>
    <mergeCell ref="CQ91:CY91"/>
    <mergeCell ref="CQ92:CY92"/>
    <mergeCell ref="BY90:CG90"/>
    <mergeCell ref="CH90:CP90"/>
    <mergeCell ref="BP88:BX88"/>
    <mergeCell ref="AV92:AY92"/>
    <mergeCell ref="AZ92:BE92"/>
    <mergeCell ref="BF92:BJ92"/>
    <mergeCell ref="BK92:BO92"/>
    <mergeCell ref="BP92:BX92"/>
    <mergeCell ref="BP86:BX86"/>
    <mergeCell ref="BF90:BJ90"/>
    <mergeCell ref="BK90:BO90"/>
    <mergeCell ref="BP90:BX90"/>
    <mergeCell ref="BP89:BX89"/>
    <mergeCell ref="CH86:CP86"/>
    <mergeCell ref="CQ86:CY86"/>
    <mergeCell ref="A87:AU87"/>
    <mergeCell ref="AV87:AY87"/>
    <mergeCell ref="AZ87:BE87"/>
    <mergeCell ref="BF87:BJ87"/>
    <mergeCell ref="BK87:BO87"/>
    <mergeCell ref="BP87:BX87"/>
    <mergeCell ref="CH51:CP51"/>
    <mergeCell ref="CQ51:CY51"/>
    <mergeCell ref="A68:AU68"/>
    <mergeCell ref="AV68:AY68"/>
    <mergeCell ref="AZ68:BE68"/>
    <mergeCell ref="BF68:BJ68"/>
    <mergeCell ref="BK68:BO68"/>
    <mergeCell ref="BP68:BX68"/>
    <mergeCell ref="BY68:CG68"/>
    <mergeCell ref="A51:AU51"/>
    <mergeCell ref="AV51:AY51"/>
    <mergeCell ref="AZ51:BE51"/>
    <mergeCell ref="BF51:BJ51"/>
    <mergeCell ref="BK51:BO51"/>
    <mergeCell ref="BP51:BX51"/>
    <mergeCell ref="A50:AU50"/>
    <mergeCell ref="AV50:AY50"/>
    <mergeCell ref="AZ50:BE50"/>
    <mergeCell ref="BF50:BJ50"/>
    <mergeCell ref="BK50:BO50"/>
    <mergeCell ref="BP50:BX50"/>
    <mergeCell ref="CH47:CP47"/>
    <mergeCell ref="CQ47:CY47"/>
    <mergeCell ref="A48:AU48"/>
    <mergeCell ref="AV48:AY48"/>
    <mergeCell ref="AZ48:BE48"/>
    <mergeCell ref="BF48:BJ48"/>
    <mergeCell ref="BK48:BO48"/>
    <mergeCell ref="BP48:BX48"/>
    <mergeCell ref="BY48:CG48"/>
    <mergeCell ref="BY46:CG46"/>
    <mergeCell ref="CH46:CP46"/>
    <mergeCell ref="CQ46:CY46"/>
    <mergeCell ref="A47:AU47"/>
    <mergeCell ref="AV47:AY47"/>
    <mergeCell ref="AZ47:BE47"/>
    <mergeCell ref="BF47:BJ47"/>
    <mergeCell ref="BK47:BO47"/>
    <mergeCell ref="BP47:BX47"/>
    <mergeCell ref="BY47:CG47"/>
    <mergeCell ref="A46:AU46"/>
    <mergeCell ref="AV46:AY46"/>
    <mergeCell ref="AZ46:BE46"/>
    <mergeCell ref="BF46:BJ46"/>
    <mergeCell ref="BK46:BO46"/>
    <mergeCell ref="BP46:BX46"/>
    <mergeCell ref="BF44:BJ44"/>
    <mergeCell ref="BK44:BO44"/>
    <mergeCell ref="BP44:BX44"/>
    <mergeCell ref="BY44:CG44"/>
    <mergeCell ref="CH44:CP44"/>
    <mergeCell ref="CQ44:CY44"/>
    <mergeCell ref="CQ43:CY43"/>
    <mergeCell ref="AV42:AY42"/>
    <mergeCell ref="AZ42:BE42"/>
    <mergeCell ref="BF42:BJ42"/>
    <mergeCell ref="BK42:BO42"/>
    <mergeCell ref="BP42:BX42"/>
    <mergeCell ref="BY42:CG42"/>
    <mergeCell ref="CH42:CP42"/>
    <mergeCell ref="CQ42:CY42"/>
    <mergeCell ref="CH48:CP48"/>
    <mergeCell ref="CQ48:CY48"/>
    <mergeCell ref="AV43:AY43"/>
    <mergeCell ref="AZ43:BE43"/>
    <mergeCell ref="BF43:BJ43"/>
    <mergeCell ref="BK43:BO43"/>
    <mergeCell ref="BP43:BX43"/>
    <mergeCell ref="BY43:CG43"/>
    <mergeCell ref="AV45:AY45"/>
    <mergeCell ref="CH43:CP43"/>
    <mergeCell ref="A219:CY221"/>
    <mergeCell ref="A222:CY223"/>
    <mergeCell ref="A225:CY227"/>
    <mergeCell ref="CH68:CP68"/>
    <mergeCell ref="CQ68:CY68"/>
    <mergeCell ref="A85:AU85"/>
    <mergeCell ref="AV85:AY85"/>
    <mergeCell ref="AZ85:BE85"/>
    <mergeCell ref="BF85:BJ85"/>
    <mergeCell ref="A86:AU86"/>
    <mergeCell ref="CH205:CP206"/>
    <mergeCell ref="CQ205:CY206"/>
    <mergeCell ref="A206:AU206"/>
    <mergeCell ref="A213:CY214"/>
    <mergeCell ref="A216:CY216"/>
    <mergeCell ref="A217:CY218"/>
    <mergeCell ref="BY204:CG204"/>
    <mergeCell ref="CH204:CP204"/>
    <mergeCell ref="CQ204:CY204"/>
    <mergeCell ref="A205:AU205"/>
    <mergeCell ref="AV205:AY206"/>
    <mergeCell ref="AZ205:BE206"/>
    <mergeCell ref="BF205:BJ206"/>
    <mergeCell ref="BK205:BO206"/>
    <mergeCell ref="BP205:BX206"/>
    <mergeCell ref="BY205:CG206"/>
    <mergeCell ref="A204:AU204"/>
    <mergeCell ref="AV204:AY204"/>
    <mergeCell ref="AZ204:BE204"/>
    <mergeCell ref="BF204:BJ204"/>
    <mergeCell ref="BK204:BO204"/>
    <mergeCell ref="BP204:BX204"/>
    <mergeCell ref="CQ202:CY202"/>
    <mergeCell ref="A203:AU203"/>
    <mergeCell ref="AV203:AY203"/>
    <mergeCell ref="AZ203:BE203"/>
    <mergeCell ref="BF203:BJ203"/>
    <mergeCell ref="BK203:BO203"/>
    <mergeCell ref="BP203:BX203"/>
    <mergeCell ref="BY203:CG203"/>
    <mergeCell ref="CH203:CP203"/>
    <mergeCell ref="CQ203:CY203"/>
    <mergeCell ref="CQ200:CY201"/>
    <mergeCell ref="A201:AU201"/>
    <mergeCell ref="A202:AU202"/>
    <mergeCell ref="AV202:AY202"/>
    <mergeCell ref="AZ202:BE202"/>
    <mergeCell ref="BF202:BJ202"/>
    <mergeCell ref="BK202:BO202"/>
    <mergeCell ref="BP202:BX202"/>
    <mergeCell ref="BY202:CG202"/>
    <mergeCell ref="CH202:CP202"/>
    <mergeCell ref="CH199:CP199"/>
    <mergeCell ref="CQ199:CY199"/>
    <mergeCell ref="A200:AU200"/>
    <mergeCell ref="AV200:AY201"/>
    <mergeCell ref="AZ200:BE201"/>
    <mergeCell ref="BF200:BJ201"/>
    <mergeCell ref="BK200:BO201"/>
    <mergeCell ref="BP200:BX201"/>
    <mergeCell ref="BY200:CG201"/>
    <mergeCell ref="CH200:CP201"/>
    <mergeCell ref="CH197:CP198"/>
    <mergeCell ref="CQ197:CY198"/>
    <mergeCell ref="A198:AU198"/>
    <mergeCell ref="A199:AU199"/>
    <mergeCell ref="AV199:AY199"/>
    <mergeCell ref="AZ199:BE199"/>
    <mergeCell ref="BF199:BJ199"/>
    <mergeCell ref="BK199:BO199"/>
    <mergeCell ref="BP199:BX199"/>
    <mergeCell ref="BY199:CG199"/>
    <mergeCell ref="CQ194:CY196"/>
    <mergeCell ref="A195:AU195"/>
    <mergeCell ref="A196:AU196"/>
    <mergeCell ref="A197:AU197"/>
    <mergeCell ref="AV197:AY198"/>
    <mergeCell ref="AZ197:BE198"/>
    <mergeCell ref="BF197:BJ198"/>
    <mergeCell ref="BK197:BO198"/>
    <mergeCell ref="BP197:BX198"/>
    <mergeCell ref="BY197:CG198"/>
    <mergeCell ref="CQ192:CY193"/>
    <mergeCell ref="A193:AU193"/>
    <mergeCell ref="A194:AU194"/>
    <mergeCell ref="AV194:AY196"/>
    <mergeCell ref="AZ194:BE196"/>
    <mergeCell ref="BF194:BJ196"/>
    <mergeCell ref="BK194:BO196"/>
    <mergeCell ref="BP194:BX196"/>
    <mergeCell ref="BY194:CG196"/>
    <mergeCell ref="CH194:CP196"/>
    <mergeCell ref="CH179:CP179"/>
    <mergeCell ref="CQ179:CY179"/>
    <mergeCell ref="A192:AU192"/>
    <mergeCell ref="AV192:AY193"/>
    <mergeCell ref="AZ192:BE193"/>
    <mergeCell ref="BF192:BJ193"/>
    <mergeCell ref="BK192:BO193"/>
    <mergeCell ref="BP192:BX193"/>
    <mergeCell ref="BY192:CG193"/>
    <mergeCell ref="CH192:CP193"/>
    <mergeCell ref="BY174:CG174"/>
    <mergeCell ref="CH174:CP174"/>
    <mergeCell ref="CQ174:CY174"/>
    <mergeCell ref="A179:AU179"/>
    <mergeCell ref="AV179:AY179"/>
    <mergeCell ref="AZ179:BE179"/>
    <mergeCell ref="BF179:BJ179"/>
    <mergeCell ref="BK179:BO179"/>
    <mergeCell ref="BP179:BX179"/>
    <mergeCell ref="BY179:CG179"/>
    <mergeCell ref="A174:AU174"/>
    <mergeCell ref="AV174:AY174"/>
    <mergeCell ref="AZ174:BE174"/>
    <mergeCell ref="BF174:BJ174"/>
    <mergeCell ref="BK174:BO174"/>
    <mergeCell ref="BP174:BX174"/>
    <mergeCell ref="CQ163:CY163"/>
    <mergeCell ref="A167:AU167"/>
    <mergeCell ref="AV167:AY167"/>
    <mergeCell ref="AZ167:BE167"/>
    <mergeCell ref="BF167:BJ167"/>
    <mergeCell ref="BK167:BO167"/>
    <mergeCell ref="BP167:BX167"/>
    <mergeCell ref="BY167:CG167"/>
    <mergeCell ref="CH167:CP167"/>
    <mergeCell ref="CQ167:CY167"/>
    <mergeCell ref="CH162:CP162"/>
    <mergeCell ref="CQ162:CY162"/>
    <mergeCell ref="A163:AU163"/>
    <mergeCell ref="AV163:AY163"/>
    <mergeCell ref="AZ163:BE163"/>
    <mergeCell ref="BF163:BJ163"/>
    <mergeCell ref="BK163:BO163"/>
    <mergeCell ref="BP163:BX163"/>
    <mergeCell ref="BY163:CG163"/>
    <mergeCell ref="CH163:CP163"/>
    <mergeCell ref="CH159:CP159"/>
    <mergeCell ref="CQ159:CY159"/>
    <mergeCell ref="A162:AU162"/>
    <mergeCell ref="AV162:AY162"/>
    <mergeCell ref="AZ162:BE162"/>
    <mergeCell ref="BF162:BJ162"/>
    <mergeCell ref="BK162:BO162"/>
    <mergeCell ref="BP162:BX162"/>
    <mergeCell ref="BY162:CG162"/>
    <mergeCell ref="CH160:CP160"/>
    <mergeCell ref="BP158:BX158"/>
    <mergeCell ref="BY158:CG158"/>
    <mergeCell ref="CH158:CP158"/>
    <mergeCell ref="CQ158:CY158"/>
    <mergeCell ref="A159:AU159"/>
    <mergeCell ref="AV159:AY159"/>
    <mergeCell ref="AZ159:BE159"/>
    <mergeCell ref="BF159:BJ159"/>
    <mergeCell ref="BK159:BO159"/>
    <mergeCell ref="BP159:BX159"/>
    <mergeCell ref="A158:AU158"/>
    <mergeCell ref="AV158:AY158"/>
    <mergeCell ref="AZ158:BE158"/>
    <mergeCell ref="BF158:BJ158"/>
    <mergeCell ref="BK158:BO158"/>
    <mergeCell ref="A156:AU156"/>
    <mergeCell ref="AV156:AY156"/>
    <mergeCell ref="AZ156:BE156"/>
    <mergeCell ref="BF156:BJ156"/>
    <mergeCell ref="BK157:BO157"/>
    <mergeCell ref="BF154:BJ155"/>
    <mergeCell ref="BK154:BO155"/>
    <mergeCell ref="BP154:BX155"/>
    <mergeCell ref="CQ154:CY155"/>
    <mergeCell ref="CQ151:CY152"/>
    <mergeCell ref="A152:AU152"/>
    <mergeCell ref="A153:AU153"/>
    <mergeCell ref="AV153:AY153"/>
    <mergeCell ref="AZ153:BE153"/>
    <mergeCell ref="BF153:BJ153"/>
    <mergeCell ref="BK153:BO153"/>
    <mergeCell ref="BP153:BX153"/>
    <mergeCell ref="BY153:CG153"/>
    <mergeCell ref="CH153:CP153"/>
    <mergeCell ref="CQ149:CY150"/>
    <mergeCell ref="A150:AU150"/>
    <mergeCell ref="A151:AU151"/>
    <mergeCell ref="AV151:AY152"/>
    <mergeCell ref="AZ151:BE152"/>
    <mergeCell ref="BF151:BJ152"/>
    <mergeCell ref="BK151:BO152"/>
    <mergeCell ref="BP151:BX152"/>
    <mergeCell ref="BY151:CG152"/>
    <mergeCell ref="CH151:CP152"/>
    <mergeCell ref="CH148:CP148"/>
    <mergeCell ref="CQ148:CY148"/>
    <mergeCell ref="BY149:CG150"/>
    <mergeCell ref="CH149:CP150"/>
    <mergeCell ref="BY148:CG148"/>
    <mergeCell ref="A149:AU149"/>
    <mergeCell ref="AV149:AY150"/>
    <mergeCell ref="AZ149:BE150"/>
    <mergeCell ref="BF149:BJ150"/>
    <mergeCell ref="BK149:BO150"/>
    <mergeCell ref="BP149:BX150"/>
    <mergeCell ref="BP146:BX147"/>
    <mergeCell ref="CH146:CP147"/>
    <mergeCell ref="CQ146:CY147"/>
    <mergeCell ref="A147:AU147"/>
    <mergeCell ref="A148:AU148"/>
    <mergeCell ref="AV148:AY148"/>
    <mergeCell ref="AZ148:BE148"/>
    <mergeCell ref="BF148:BJ148"/>
    <mergeCell ref="BK148:BO148"/>
    <mergeCell ref="BP148:BX148"/>
    <mergeCell ref="BP145:BX145"/>
    <mergeCell ref="BY145:CG145"/>
    <mergeCell ref="CH145:CP145"/>
    <mergeCell ref="CQ145:CY145"/>
    <mergeCell ref="BY146:CG147"/>
    <mergeCell ref="A146:AU146"/>
    <mergeCell ref="AV146:AY147"/>
    <mergeCell ref="AZ146:BE147"/>
    <mergeCell ref="BF146:BJ147"/>
    <mergeCell ref="BK146:BO147"/>
    <mergeCell ref="A144:AU144"/>
    <mergeCell ref="A145:AU145"/>
    <mergeCell ref="AV145:AY145"/>
    <mergeCell ref="AZ145:BE145"/>
    <mergeCell ref="BF145:BJ145"/>
    <mergeCell ref="BK145:BO145"/>
    <mergeCell ref="CQ142:CY142"/>
    <mergeCell ref="A143:AU143"/>
    <mergeCell ref="AV143:AY144"/>
    <mergeCell ref="AZ143:BE144"/>
    <mergeCell ref="BF143:BJ144"/>
    <mergeCell ref="BK143:BO144"/>
    <mergeCell ref="BP143:BX144"/>
    <mergeCell ref="BY143:CG144"/>
    <mergeCell ref="CH143:CP144"/>
    <mergeCell ref="CQ143:CY144"/>
    <mergeCell ref="CQ140:CY141"/>
    <mergeCell ref="A141:AU141"/>
    <mergeCell ref="A142:AU142"/>
    <mergeCell ref="AV142:AY142"/>
    <mergeCell ref="AZ142:BE142"/>
    <mergeCell ref="BF142:BJ142"/>
    <mergeCell ref="BK142:BO142"/>
    <mergeCell ref="BP142:BX142"/>
    <mergeCell ref="BY142:CG142"/>
    <mergeCell ref="CH142:CP142"/>
    <mergeCell ref="CH139:CP139"/>
    <mergeCell ref="CQ139:CY139"/>
    <mergeCell ref="A140:AU140"/>
    <mergeCell ref="AV140:AY141"/>
    <mergeCell ref="AZ140:BE141"/>
    <mergeCell ref="BF140:BJ141"/>
    <mergeCell ref="BK140:BO141"/>
    <mergeCell ref="BP140:BX141"/>
    <mergeCell ref="BY140:CG141"/>
    <mergeCell ref="CH140:CP141"/>
    <mergeCell ref="BY136:CG136"/>
    <mergeCell ref="CH136:CP136"/>
    <mergeCell ref="CQ136:CY136"/>
    <mergeCell ref="A139:AU139"/>
    <mergeCell ref="AV139:AY139"/>
    <mergeCell ref="AZ139:BE139"/>
    <mergeCell ref="BF139:BJ139"/>
    <mergeCell ref="BK139:BO139"/>
    <mergeCell ref="BP139:BX139"/>
    <mergeCell ref="BY139:CG139"/>
    <mergeCell ref="BY133:CG134"/>
    <mergeCell ref="CH133:CP134"/>
    <mergeCell ref="CQ133:CY134"/>
    <mergeCell ref="A134:AU134"/>
    <mergeCell ref="A136:AU136"/>
    <mergeCell ref="AV136:AY136"/>
    <mergeCell ref="AZ136:BE136"/>
    <mergeCell ref="BF136:BJ136"/>
    <mergeCell ref="BK136:BO136"/>
    <mergeCell ref="BP136:BX136"/>
    <mergeCell ref="BY131:CG132"/>
    <mergeCell ref="CH131:CP132"/>
    <mergeCell ref="CQ131:CY132"/>
    <mergeCell ref="A132:AU132"/>
    <mergeCell ref="A133:AU133"/>
    <mergeCell ref="AV133:AY134"/>
    <mergeCell ref="AZ133:BE134"/>
    <mergeCell ref="BF133:BJ134"/>
    <mergeCell ref="BK133:BO134"/>
    <mergeCell ref="BP133:BX134"/>
    <mergeCell ref="BP130:BX130"/>
    <mergeCell ref="BY130:CG130"/>
    <mergeCell ref="CH130:CP130"/>
    <mergeCell ref="CQ130:CY130"/>
    <mergeCell ref="A131:AU131"/>
    <mergeCell ref="AV131:AY132"/>
    <mergeCell ref="AZ131:BE132"/>
    <mergeCell ref="BF131:BJ132"/>
    <mergeCell ref="BK131:BO132"/>
    <mergeCell ref="BP131:BX132"/>
    <mergeCell ref="BP128:BX129"/>
    <mergeCell ref="BY128:CG129"/>
    <mergeCell ref="CH128:CP129"/>
    <mergeCell ref="CQ128:CY129"/>
    <mergeCell ref="A129:AU129"/>
    <mergeCell ref="A130:AU130"/>
    <mergeCell ref="AV130:AY130"/>
    <mergeCell ref="AZ130:BE130"/>
    <mergeCell ref="BF130:BJ130"/>
    <mergeCell ref="BK130:BO130"/>
    <mergeCell ref="BY125:CG127"/>
    <mergeCell ref="CH125:CP127"/>
    <mergeCell ref="CQ125:CY127"/>
    <mergeCell ref="A126:AU126"/>
    <mergeCell ref="A127:AU127"/>
    <mergeCell ref="A128:AU128"/>
    <mergeCell ref="AV128:AY129"/>
    <mergeCell ref="AZ128:BE129"/>
    <mergeCell ref="BF128:BJ129"/>
    <mergeCell ref="BK128:BO129"/>
    <mergeCell ref="BY123:CG124"/>
    <mergeCell ref="CH123:CP124"/>
    <mergeCell ref="CQ123:CY124"/>
    <mergeCell ref="A124:AU124"/>
    <mergeCell ref="A125:AU125"/>
    <mergeCell ref="AV125:AY127"/>
    <mergeCell ref="AZ125:BE127"/>
    <mergeCell ref="BF125:BJ127"/>
    <mergeCell ref="BK125:BO127"/>
    <mergeCell ref="BP125:BX127"/>
    <mergeCell ref="BP122:BX122"/>
    <mergeCell ref="BY122:CG122"/>
    <mergeCell ref="CH122:CP122"/>
    <mergeCell ref="CQ122:CY122"/>
    <mergeCell ref="A123:AU123"/>
    <mergeCell ref="AV123:AY124"/>
    <mergeCell ref="AZ123:BE124"/>
    <mergeCell ref="BF123:BJ124"/>
    <mergeCell ref="BK123:BO124"/>
    <mergeCell ref="BP123:BX124"/>
    <mergeCell ref="BP119:BX121"/>
    <mergeCell ref="BY119:CG121"/>
    <mergeCell ref="CQ119:CY121"/>
    <mergeCell ref="A120:AU120"/>
    <mergeCell ref="A121:AU121"/>
    <mergeCell ref="A122:AU122"/>
    <mergeCell ref="AV122:AY122"/>
    <mergeCell ref="AZ122:BE122"/>
    <mergeCell ref="BF122:BJ122"/>
    <mergeCell ref="BK122:BO122"/>
    <mergeCell ref="A118:AU118"/>
    <mergeCell ref="A119:AU119"/>
    <mergeCell ref="AV119:AY121"/>
    <mergeCell ref="AZ119:BE121"/>
    <mergeCell ref="BF119:BJ121"/>
    <mergeCell ref="BK119:BO121"/>
    <mergeCell ref="CH115:CP115"/>
    <mergeCell ref="CQ115:CY115"/>
    <mergeCell ref="A116:AU116"/>
    <mergeCell ref="AV116:AY118"/>
    <mergeCell ref="AZ116:BE118"/>
    <mergeCell ref="BF116:BJ118"/>
    <mergeCell ref="BK116:BO118"/>
    <mergeCell ref="BP116:BX118"/>
    <mergeCell ref="CQ116:CY118"/>
    <mergeCell ref="A117:AU117"/>
    <mergeCell ref="BY114:CG114"/>
    <mergeCell ref="CH114:CP114"/>
    <mergeCell ref="CQ114:CY114"/>
    <mergeCell ref="A115:AU115"/>
    <mergeCell ref="AV115:AY115"/>
    <mergeCell ref="AZ115:BE115"/>
    <mergeCell ref="BF115:BJ115"/>
    <mergeCell ref="BK115:BO115"/>
    <mergeCell ref="BP115:BX115"/>
    <mergeCell ref="BY115:CG115"/>
    <mergeCell ref="BY112:CG113"/>
    <mergeCell ref="CH112:CP113"/>
    <mergeCell ref="CQ112:CY113"/>
    <mergeCell ref="A113:AU113"/>
    <mergeCell ref="A114:AU114"/>
    <mergeCell ref="AV114:AY114"/>
    <mergeCell ref="AZ114:BE114"/>
    <mergeCell ref="BF114:BJ114"/>
    <mergeCell ref="BK114:BO114"/>
    <mergeCell ref="BP114:BX114"/>
    <mergeCell ref="BY110:CG111"/>
    <mergeCell ref="CH110:CP111"/>
    <mergeCell ref="CQ110:CY111"/>
    <mergeCell ref="A111:AU111"/>
    <mergeCell ref="A112:AU112"/>
    <mergeCell ref="AV112:AY113"/>
    <mergeCell ref="AZ112:BE113"/>
    <mergeCell ref="BF112:BJ113"/>
    <mergeCell ref="BK112:BO113"/>
    <mergeCell ref="BP112:BX113"/>
    <mergeCell ref="A110:AU110"/>
    <mergeCell ref="AV110:AY111"/>
    <mergeCell ref="AZ110:BE111"/>
    <mergeCell ref="BF110:BJ111"/>
    <mergeCell ref="BK110:BO111"/>
    <mergeCell ref="BP110:BX111"/>
    <mergeCell ref="A108:AU108"/>
    <mergeCell ref="AV108:AY109"/>
    <mergeCell ref="AZ108:BE109"/>
    <mergeCell ref="BF108:BJ109"/>
    <mergeCell ref="BK108:BO109"/>
    <mergeCell ref="BP108:BX109"/>
    <mergeCell ref="A109:AU109"/>
    <mergeCell ref="A106:AU106"/>
    <mergeCell ref="AV106:AY107"/>
    <mergeCell ref="AZ106:BE107"/>
    <mergeCell ref="BF106:BJ107"/>
    <mergeCell ref="BK106:BO107"/>
    <mergeCell ref="BP106:BX107"/>
    <mergeCell ref="A107:AU107"/>
    <mergeCell ref="A98:AU98"/>
    <mergeCell ref="A105:AU105"/>
    <mergeCell ref="AV105:AY105"/>
    <mergeCell ref="AZ105:BE105"/>
    <mergeCell ref="BF105:BJ105"/>
    <mergeCell ref="BK105:BO105"/>
    <mergeCell ref="A104:AU104"/>
    <mergeCell ref="BF104:BJ104"/>
    <mergeCell ref="BK104:BO104"/>
    <mergeCell ref="AZ102:BE102"/>
    <mergeCell ref="BP105:BX105"/>
    <mergeCell ref="A99:AU99"/>
    <mergeCell ref="BY96:CG96"/>
    <mergeCell ref="CH96:CP96"/>
    <mergeCell ref="CQ96:CY96"/>
    <mergeCell ref="A97:AU97"/>
    <mergeCell ref="AV97:AY98"/>
    <mergeCell ref="AZ97:BE98"/>
    <mergeCell ref="BF97:BJ98"/>
    <mergeCell ref="BK97:BO98"/>
    <mergeCell ref="A96:AU96"/>
    <mergeCell ref="AV96:AY96"/>
    <mergeCell ref="AZ96:BE96"/>
    <mergeCell ref="BF96:BJ96"/>
    <mergeCell ref="BK96:BO96"/>
    <mergeCell ref="BP96:BX96"/>
    <mergeCell ref="A94:AU94"/>
    <mergeCell ref="AV94:AY95"/>
    <mergeCell ref="AZ94:BE95"/>
    <mergeCell ref="BF94:BJ95"/>
    <mergeCell ref="BK94:BO95"/>
    <mergeCell ref="BP94:BX95"/>
    <mergeCell ref="A95:AU95"/>
    <mergeCell ref="CH94:CP95"/>
    <mergeCell ref="CQ94:CY95"/>
    <mergeCell ref="BY83:CG84"/>
    <mergeCell ref="CH83:CP84"/>
    <mergeCell ref="CQ83:CY84"/>
    <mergeCell ref="CH91:CP91"/>
    <mergeCell ref="BY87:CG87"/>
    <mergeCell ref="CH87:CP87"/>
    <mergeCell ref="CQ87:CY87"/>
    <mergeCell ref="CQ89:CY89"/>
    <mergeCell ref="A91:AU91"/>
    <mergeCell ref="AV91:AY91"/>
    <mergeCell ref="AZ91:BE91"/>
    <mergeCell ref="BF91:BJ91"/>
    <mergeCell ref="BK91:BO91"/>
    <mergeCell ref="BF86:BJ86"/>
    <mergeCell ref="BK86:BO86"/>
    <mergeCell ref="A88:AU88"/>
    <mergeCell ref="AV88:AY88"/>
    <mergeCell ref="AZ88:BE88"/>
    <mergeCell ref="CH81:CP82"/>
    <mergeCell ref="CQ81:CY82"/>
    <mergeCell ref="A82:AU82"/>
    <mergeCell ref="A83:AU83"/>
    <mergeCell ref="AV83:AY84"/>
    <mergeCell ref="AZ83:BE84"/>
    <mergeCell ref="BF83:BJ84"/>
    <mergeCell ref="BK83:BO84"/>
    <mergeCell ref="BP83:BX84"/>
    <mergeCell ref="A84:AU84"/>
    <mergeCell ref="BY80:CG80"/>
    <mergeCell ref="CH80:CP80"/>
    <mergeCell ref="CQ80:CY80"/>
    <mergeCell ref="A81:AU81"/>
    <mergeCell ref="AV81:AY82"/>
    <mergeCell ref="AZ81:BE82"/>
    <mergeCell ref="BF81:BJ82"/>
    <mergeCell ref="BK81:BO82"/>
    <mergeCell ref="BP81:BX82"/>
    <mergeCell ref="BY81:CG82"/>
    <mergeCell ref="BP79:BX79"/>
    <mergeCell ref="BY79:CG79"/>
    <mergeCell ref="CH79:CP79"/>
    <mergeCell ref="CQ79:CY79"/>
    <mergeCell ref="A80:AU80"/>
    <mergeCell ref="AV80:AY80"/>
    <mergeCell ref="AZ80:BE80"/>
    <mergeCell ref="BF80:BJ80"/>
    <mergeCell ref="BK80:BO80"/>
    <mergeCell ref="BP80:BX80"/>
    <mergeCell ref="BY76:CG78"/>
    <mergeCell ref="CH76:CP78"/>
    <mergeCell ref="CQ76:CY78"/>
    <mergeCell ref="A77:AU77"/>
    <mergeCell ref="A78:AU78"/>
    <mergeCell ref="A79:AU79"/>
    <mergeCell ref="AV79:AY79"/>
    <mergeCell ref="AZ79:BE79"/>
    <mergeCell ref="BF79:BJ79"/>
    <mergeCell ref="BK79:BO79"/>
    <mergeCell ref="A76:AU76"/>
    <mergeCell ref="AV76:AY78"/>
    <mergeCell ref="AZ76:BE78"/>
    <mergeCell ref="BF76:BJ78"/>
    <mergeCell ref="BK76:BO78"/>
    <mergeCell ref="BP76:BX78"/>
    <mergeCell ref="CQ74:CY74"/>
    <mergeCell ref="A75:AU75"/>
    <mergeCell ref="AV75:AY75"/>
    <mergeCell ref="AZ75:BE75"/>
    <mergeCell ref="BF75:BJ75"/>
    <mergeCell ref="BK75:BO75"/>
    <mergeCell ref="BP75:BX75"/>
    <mergeCell ref="BY75:CG75"/>
    <mergeCell ref="CH75:CP75"/>
    <mergeCell ref="CQ75:CY75"/>
    <mergeCell ref="CQ72:CY73"/>
    <mergeCell ref="A73:AU73"/>
    <mergeCell ref="A74:AU74"/>
    <mergeCell ref="AV74:AY74"/>
    <mergeCell ref="AZ74:BE74"/>
    <mergeCell ref="BF74:BJ74"/>
    <mergeCell ref="BK74:BO74"/>
    <mergeCell ref="BP74:BX74"/>
    <mergeCell ref="BY74:CG74"/>
    <mergeCell ref="CH74:CP74"/>
    <mergeCell ref="CH71:CP71"/>
    <mergeCell ref="CQ71:CY71"/>
    <mergeCell ref="A72:AU72"/>
    <mergeCell ref="AV72:AY73"/>
    <mergeCell ref="AZ72:BE73"/>
    <mergeCell ref="BF72:BJ73"/>
    <mergeCell ref="BK72:BO73"/>
    <mergeCell ref="BP72:BX73"/>
    <mergeCell ref="BY72:CG73"/>
    <mergeCell ref="CH72:CP73"/>
    <mergeCell ref="BY70:CG70"/>
    <mergeCell ref="CH70:CP70"/>
    <mergeCell ref="CQ70:CY70"/>
    <mergeCell ref="A71:AU71"/>
    <mergeCell ref="AV71:AY71"/>
    <mergeCell ref="AZ71:BE71"/>
    <mergeCell ref="BF71:BJ71"/>
    <mergeCell ref="BK71:BO71"/>
    <mergeCell ref="BP71:BX71"/>
    <mergeCell ref="BY71:CG71"/>
    <mergeCell ref="BP69:BX69"/>
    <mergeCell ref="BY69:CG69"/>
    <mergeCell ref="CH69:CP69"/>
    <mergeCell ref="CQ69:CY69"/>
    <mergeCell ref="A70:AU70"/>
    <mergeCell ref="AV70:AY70"/>
    <mergeCell ref="AZ70:BE70"/>
    <mergeCell ref="BF70:BJ70"/>
    <mergeCell ref="BK70:BO70"/>
    <mergeCell ref="BP70:BX70"/>
    <mergeCell ref="A67:AU67"/>
    <mergeCell ref="A69:AU69"/>
    <mergeCell ref="AV69:AY69"/>
    <mergeCell ref="AZ69:BE69"/>
    <mergeCell ref="BF69:BJ69"/>
    <mergeCell ref="BK69:BO69"/>
    <mergeCell ref="CQ65:CY65"/>
    <mergeCell ref="A66:AU66"/>
    <mergeCell ref="AV66:AY67"/>
    <mergeCell ref="AZ66:BE67"/>
    <mergeCell ref="BF66:BJ67"/>
    <mergeCell ref="BK66:BO67"/>
    <mergeCell ref="BP66:BX67"/>
    <mergeCell ref="BY66:CG67"/>
    <mergeCell ref="CH66:CP67"/>
    <mergeCell ref="CQ66:CY67"/>
    <mergeCell ref="CQ58:CY59"/>
    <mergeCell ref="A59:AU59"/>
    <mergeCell ref="A65:AU65"/>
    <mergeCell ref="AV65:AY65"/>
    <mergeCell ref="AZ65:BE65"/>
    <mergeCell ref="BF65:BJ65"/>
    <mergeCell ref="BK65:BO65"/>
    <mergeCell ref="BP65:BX65"/>
    <mergeCell ref="BY65:CG65"/>
    <mergeCell ref="CH65:CP65"/>
    <mergeCell ref="BY57:CG57"/>
    <mergeCell ref="CH57:CP57"/>
    <mergeCell ref="CQ57:CY57"/>
    <mergeCell ref="A58:AU58"/>
    <mergeCell ref="AZ58:BE59"/>
    <mergeCell ref="BF58:BJ59"/>
    <mergeCell ref="BK58:BO59"/>
    <mergeCell ref="BP58:BX59"/>
    <mergeCell ref="BY58:CG59"/>
    <mergeCell ref="CH58:CP59"/>
    <mergeCell ref="BY55:CG56"/>
    <mergeCell ref="CH55:CP56"/>
    <mergeCell ref="CQ55:CY56"/>
    <mergeCell ref="A56:AU56"/>
    <mergeCell ref="A57:AU57"/>
    <mergeCell ref="AV57:AY57"/>
    <mergeCell ref="AZ57:BE57"/>
    <mergeCell ref="BF57:BJ57"/>
    <mergeCell ref="BK57:BO57"/>
    <mergeCell ref="BP57:BX57"/>
    <mergeCell ref="A55:AU55"/>
    <mergeCell ref="AV55:AY56"/>
    <mergeCell ref="AZ55:BE56"/>
    <mergeCell ref="BF55:BJ56"/>
    <mergeCell ref="BK55:BO56"/>
    <mergeCell ref="BP55:BX56"/>
    <mergeCell ref="CQ52:CY52"/>
    <mergeCell ref="A54:AU54"/>
    <mergeCell ref="AV54:AY54"/>
    <mergeCell ref="AZ54:BE54"/>
    <mergeCell ref="BF54:BJ54"/>
    <mergeCell ref="BK54:BO54"/>
    <mergeCell ref="BP54:BX54"/>
    <mergeCell ref="BY54:CG54"/>
    <mergeCell ref="CH54:CP54"/>
    <mergeCell ref="CQ54:CY54"/>
    <mergeCell ref="AV52:AY52"/>
    <mergeCell ref="AZ52:BE52"/>
    <mergeCell ref="BF52:BJ52"/>
    <mergeCell ref="BK52:BO52"/>
    <mergeCell ref="BP52:BX52"/>
    <mergeCell ref="BY52:CG52"/>
    <mergeCell ref="BF49:BJ49"/>
    <mergeCell ref="BK49:BO49"/>
    <mergeCell ref="BP49:BX49"/>
    <mergeCell ref="BY49:CG49"/>
    <mergeCell ref="CH49:CP49"/>
    <mergeCell ref="CQ49:CY49"/>
    <mergeCell ref="BY50:CG50"/>
    <mergeCell ref="CH50:CP50"/>
    <mergeCell ref="CQ50:CY50"/>
    <mergeCell ref="BY51:CG51"/>
    <mergeCell ref="BK85:BO85"/>
    <mergeCell ref="BP85:BX85"/>
    <mergeCell ref="BY85:CG85"/>
    <mergeCell ref="CH85:CP85"/>
    <mergeCell ref="CQ85:CY85"/>
    <mergeCell ref="CH52:CP52"/>
    <mergeCell ref="A44:AU44"/>
    <mergeCell ref="AV44:AY44"/>
    <mergeCell ref="AZ44:BE44"/>
    <mergeCell ref="A45:AU45"/>
    <mergeCell ref="AV86:AY86"/>
    <mergeCell ref="AZ86:BE86"/>
    <mergeCell ref="A49:AU49"/>
    <mergeCell ref="AV49:AY49"/>
    <mergeCell ref="AZ49:BE49"/>
    <mergeCell ref="A52:AU52"/>
    <mergeCell ref="CQ41:CY41"/>
    <mergeCell ref="A42:AU42"/>
    <mergeCell ref="AZ45:BE45"/>
    <mergeCell ref="BF45:BJ45"/>
    <mergeCell ref="BK45:BO45"/>
    <mergeCell ref="BP45:BX45"/>
    <mergeCell ref="BY45:CG45"/>
    <mergeCell ref="CH45:CP45"/>
    <mergeCell ref="CQ45:CY45"/>
    <mergeCell ref="A43:AU43"/>
    <mergeCell ref="CH40:CP40"/>
    <mergeCell ref="CQ40:CY40"/>
    <mergeCell ref="A41:AU41"/>
    <mergeCell ref="AV41:AY41"/>
    <mergeCell ref="AZ41:BE41"/>
    <mergeCell ref="BF41:BJ41"/>
    <mergeCell ref="BK41:BO41"/>
    <mergeCell ref="BP41:BX41"/>
    <mergeCell ref="BY41:CG41"/>
    <mergeCell ref="CH41:CP41"/>
    <mergeCell ref="CH38:CP39"/>
    <mergeCell ref="CQ38:CY39"/>
    <mergeCell ref="A39:AU39"/>
    <mergeCell ref="A40:AU40"/>
    <mergeCell ref="AV40:AY40"/>
    <mergeCell ref="AZ40:BE40"/>
    <mergeCell ref="BF40:BJ40"/>
    <mergeCell ref="BK40:BO40"/>
    <mergeCell ref="BP40:BX40"/>
    <mergeCell ref="BY40:CG40"/>
    <mergeCell ref="BY37:CG37"/>
    <mergeCell ref="CH37:CP37"/>
    <mergeCell ref="CQ37:CY37"/>
    <mergeCell ref="A38:AU38"/>
    <mergeCell ref="AV38:AY39"/>
    <mergeCell ref="AZ38:BE39"/>
    <mergeCell ref="BF38:BJ39"/>
    <mergeCell ref="BK38:BO39"/>
    <mergeCell ref="BP38:BX39"/>
    <mergeCell ref="BY38:CG39"/>
    <mergeCell ref="A37:AU37"/>
    <mergeCell ref="AV37:AY37"/>
    <mergeCell ref="AZ37:BE37"/>
    <mergeCell ref="BF37:BJ37"/>
    <mergeCell ref="BK37:BO37"/>
    <mergeCell ref="BP37:BX37"/>
    <mergeCell ref="CQ35:CY35"/>
    <mergeCell ref="A36:AU36"/>
    <mergeCell ref="AV36:AY36"/>
    <mergeCell ref="AZ36:BE36"/>
    <mergeCell ref="BF36:BJ36"/>
    <mergeCell ref="BK36:BO36"/>
    <mergeCell ref="BP36:BX36"/>
    <mergeCell ref="BY36:CG36"/>
    <mergeCell ref="CH36:CP36"/>
    <mergeCell ref="CQ36:CY36"/>
    <mergeCell ref="CH34:CP34"/>
    <mergeCell ref="CQ34:CY34"/>
    <mergeCell ref="A35:AU35"/>
    <mergeCell ref="AV35:AY35"/>
    <mergeCell ref="AZ35:BE35"/>
    <mergeCell ref="BF35:BJ35"/>
    <mergeCell ref="BK35:BO35"/>
    <mergeCell ref="BP35:BX35"/>
    <mergeCell ref="BY35:CG35"/>
    <mergeCell ref="CH35:CP35"/>
    <mergeCell ref="CQ29:CY33"/>
    <mergeCell ref="BF30:BJ33"/>
    <mergeCell ref="BK30:BO33"/>
    <mergeCell ref="A34:AU34"/>
    <mergeCell ref="AV34:AY34"/>
    <mergeCell ref="AZ34:BE34"/>
    <mergeCell ref="BF34:BJ34"/>
    <mergeCell ref="BK34:BO34"/>
    <mergeCell ref="BP34:BX34"/>
    <mergeCell ref="BY34:CG34"/>
    <mergeCell ref="CL24:CY24"/>
    <mergeCell ref="A26:CY26"/>
    <mergeCell ref="A28:AU33"/>
    <mergeCell ref="AV28:AY33"/>
    <mergeCell ref="AZ28:BE33"/>
    <mergeCell ref="BF28:BO29"/>
    <mergeCell ref="BP28:CY28"/>
    <mergeCell ref="BP29:BX33"/>
    <mergeCell ref="BY29:CG33"/>
    <mergeCell ref="CH29:CP33"/>
    <mergeCell ref="U20:BW20"/>
    <mergeCell ref="CL20:CY20"/>
    <mergeCell ref="CL21:CY21"/>
    <mergeCell ref="CL22:CY22"/>
    <mergeCell ref="I23:BW23"/>
    <mergeCell ref="CL23:CY23"/>
    <mergeCell ref="AN18:AP18"/>
    <mergeCell ref="AS18:BC18"/>
    <mergeCell ref="BD18:BE18"/>
    <mergeCell ref="BF18:BH18"/>
    <mergeCell ref="CL18:CY18"/>
    <mergeCell ref="CL19:CY19"/>
    <mergeCell ref="BV13:BX13"/>
    <mergeCell ref="CA13:CK13"/>
    <mergeCell ref="CL13:CM13"/>
    <mergeCell ref="CN13:CP13"/>
    <mergeCell ref="BS15:BU15"/>
    <mergeCell ref="AJ16:AL16"/>
    <mergeCell ref="BE16:BG16"/>
    <mergeCell ref="BL16:BN16"/>
    <mergeCell ref="CL16:CY17"/>
    <mergeCell ref="BU8:CY8"/>
    <mergeCell ref="BU9:CY9"/>
    <mergeCell ref="BU10:CY10"/>
    <mergeCell ref="BU11:CE11"/>
    <mergeCell ref="CG11:CY11"/>
    <mergeCell ref="BU12:CE12"/>
    <mergeCell ref="CG12:CY12"/>
    <mergeCell ref="BP1:CY1"/>
    <mergeCell ref="BP2:CY2"/>
    <mergeCell ref="BK3:CY3"/>
    <mergeCell ref="BP4:CY4"/>
    <mergeCell ref="BU6:CY6"/>
    <mergeCell ref="BU7:CY7"/>
    <mergeCell ref="CH100:CP100"/>
    <mergeCell ref="CQ100:CY100"/>
    <mergeCell ref="A101:AU101"/>
    <mergeCell ref="AV101:AY101"/>
    <mergeCell ref="AZ101:BE101"/>
    <mergeCell ref="BF101:BJ101"/>
    <mergeCell ref="BK101:BO101"/>
    <mergeCell ref="BP101:BX101"/>
    <mergeCell ref="BF102:BJ102"/>
    <mergeCell ref="BK102:BO102"/>
    <mergeCell ref="BP102:BX102"/>
    <mergeCell ref="BY102:CG102"/>
    <mergeCell ref="BP100:BX100"/>
    <mergeCell ref="BY100:CG100"/>
    <mergeCell ref="BY108:CG109"/>
    <mergeCell ref="BY135:CG135"/>
    <mergeCell ref="CH135:CP135"/>
    <mergeCell ref="BY101:CG101"/>
    <mergeCell ref="CH101:CP101"/>
    <mergeCell ref="BY105:CG105"/>
    <mergeCell ref="CH105:CP105"/>
    <mergeCell ref="BY106:CG107"/>
    <mergeCell ref="CH108:CP109"/>
    <mergeCell ref="BY116:CG118"/>
    <mergeCell ref="CQ160:CY160"/>
    <mergeCell ref="CH102:CP102"/>
    <mergeCell ref="CQ102:CY102"/>
    <mergeCell ref="CQ105:CY105"/>
    <mergeCell ref="CH106:CP107"/>
    <mergeCell ref="CQ106:CY107"/>
    <mergeCell ref="CH116:CP118"/>
    <mergeCell ref="CH119:CP121"/>
    <mergeCell ref="CQ108:CY109"/>
    <mergeCell ref="CQ135:CY135"/>
    <mergeCell ref="A137:AU137"/>
    <mergeCell ref="AV137:AY137"/>
    <mergeCell ref="AZ137:BE137"/>
    <mergeCell ref="A135:AU135"/>
    <mergeCell ref="AV135:AY135"/>
    <mergeCell ref="AZ135:BE135"/>
    <mergeCell ref="BF135:BJ135"/>
    <mergeCell ref="BK135:BO135"/>
    <mergeCell ref="BP135:BX135"/>
    <mergeCell ref="BF137:BJ137"/>
    <mergeCell ref="BK137:BO137"/>
    <mergeCell ref="BP137:BX137"/>
    <mergeCell ref="BY137:CG137"/>
    <mergeCell ref="CH137:CP137"/>
    <mergeCell ref="CQ137:CY137"/>
    <mergeCell ref="CH138:CP138"/>
    <mergeCell ref="CQ138:CY138"/>
    <mergeCell ref="A160:AU160"/>
    <mergeCell ref="AV160:AY160"/>
    <mergeCell ref="AZ160:BE160"/>
    <mergeCell ref="BF160:BJ160"/>
    <mergeCell ref="BK160:BO160"/>
    <mergeCell ref="A138:AU138"/>
    <mergeCell ref="AV138:AY138"/>
    <mergeCell ref="AZ138:BE138"/>
    <mergeCell ref="BF180:BJ180"/>
    <mergeCell ref="BK180:BO180"/>
    <mergeCell ref="BP180:BX180"/>
    <mergeCell ref="A180:AU180"/>
    <mergeCell ref="AV180:AY180"/>
    <mergeCell ref="AZ180:BE180"/>
    <mergeCell ref="A168:AU168"/>
    <mergeCell ref="BY180:CG180"/>
    <mergeCell ref="BY138:CG138"/>
    <mergeCell ref="BF138:BJ138"/>
    <mergeCell ref="BK138:BO138"/>
    <mergeCell ref="BP138:BX138"/>
    <mergeCell ref="BP160:BX160"/>
    <mergeCell ref="BY160:CG160"/>
    <mergeCell ref="BY175:CG175"/>
    <mergeCell ref="BY178:CG178"/>
    <mergeCell ref="BP176:BX176"/>
    <mergeCell ref="CH180:CP180"/>
    <mergeCell ref="CQ180:CY180"/>
    <mergeCell ref="A181:AU181"/>
    <mergeCell ref="AV181:AY181"/>
    <mergeCell ref="AZ181:BE181"/>
    <mergeCell ref="BF181:BJ181"/>
    <mergeCell ref="BK181:BO181"/>
    <mergeCell ref="BP181:BX181"/>
    <mergeCell ref="BY181:CG181"/>
    <mergeCell ref="CH181:CP181"/>
    <mergeCell ref="CQ181:CY181"/>
    <mergeCell ref="A182:AU182"/>
    <mergeCell ref="AV182:AY182"/>
    <mergeCell ref="AZ182:BE182"/>
    <mergeCell ref="BF182:BJ182"/>
    <mergeCell ref="BK182:BO182"/>
    <mergeCell ref="BP182:BX182"/>
    <mergeCell ref="BY182:CG182"/>
    <mergeCell ref="CH182:CP182"/>
    <mergeCell ref="CQ182:CY182"/>
    <mergeCell ref="A183:AU183"/>
    <mergeCell ref="AV183:AY183"/>
    <mergeCell ref="AZ183:BE183"/>
    <mergeCell ref="BF183:BJ183"/>
    <mergeCell ref="BK183:BO183"/>
    <mergeCell ref="BP183:BX183"/>
    <mergeCell ref="BY184:CG184"/>
    <mergeCell ref="CH184:CP184"/>
    <mergeCell ref="BY183:CG183"/>
    <mergeCell ref="CH183:CP183"/>
    <mergeCell ref="CQ183:CY183"/>
    <mergeCell ref="A175:AU175"/>
    <mergeCell ref="AV175:AY175"/>
    <mergeCell ref="AZ175:BE175"/>
    <mergeCell ref="BF175:BJ175"/>
    <mergeCell ref="BK175:BO175"/>
    <mergeCell ref="A184:AU184"/>
    <mergeCell ref="AV184:AY184"/>
    <mergeCell ref="AZ184:BE184"/>
    <mergeCell ref="BF184:BJ184"/>
    <mergeCell ref="BK184:BO184"/>
    <mergeCell ref="BP184:BX184"/>
    <mergeCell ref="CQ184:CY184"/>
    <mergeCell ref="A187:AU187"/>
    <mergeCell ref="AV187:AY187"/>
    <mergeCell ref="AZ187:BE187"/>
    <mergeCell ref="BF187:BJ187"/>
    <mergeCell ref="BK187:BO187"/>
    <mergeCell ref="BP187:BX187"/>
    <mergeCell ref="BY187:CG187"/>
    <mergeCell ref="CH187:CP187"/>
    <mergeCell ref="CQ187:CY187"/>
    <mergeCell ref="CQ178:CY178"/>
    <mergeCell ref="CH175:CP175"/>
    <mergeCell ref="CQ175:CY175"/>
    <mergeCell ref="A176:AU176"/>
    <mergeCell ref="AV176:AY176"/>
    <mergeCell ref="AZ176:BE176"/>
    <mergeCell ref="BF176:BJ176"/>
    <mergeCell ref="BK176:BO176"/>
    <mergeCell ref="CQ176:CY176"/>
    <mergeCell ref="CH177:CP177"/>
    <mergeCell ref="BY176:CG176"/>
    <mergeCell ref="CH176:CP176"/>
    <mergeCell ref="BP175:BX175"/>
    <mergeCell ref="A178:AU178"/>
    <mergeCell ref="AV178:AY178"/>
    <mergeCell ref="AZ178:BE178"/>
    <mergeCell ref="BF178:BJ178"/>
    <mergeCell ref="BK178:BO178"/>
    <mergeCell ref="CH178:CP178"/>
    <mergeCell ref="AZ168:BE168"/>
    <mergeCell ref="BF168:BJ168"/>
    <mergeCell ref="BK168:BO168"/>
    <mergeCell ref="BP168:BX168"/>
    <mergeCell ref="A169:AU169"/>
    <mergeCell ref="AV169:AY169"/>
    <mergeCell ref="AZ169:BE169"/>
    <mergeCell ref="BF169:BJ169"/>
    <mergeCell ref="BK169:BO169"/>
    <mergeCell ref="CQ164:CY164"/>
    <mergeCell ref="CH169:CP169"/>
    <mergeCell ref="CQ169:CY169"/>
    <mergeCell ref="A170:AU170"/>
    <mergeCell ref="AV170:AY170"/>
    <mergeCell ref="AZ170:BE170"/>
    <mergeCell ref="BF170:BJ170"/>
    <mergeCell ref="BK170:BO170"/>
    <mergeCell ref="CH168:CP168"/>
    <mergeCell ref="AV168:AY168"/>
    <mergeCell ref="CQ165:CY165"/>
    <mergeCell ref="BY166:CG166"/>
    <mergeCell ref="CQ168:CY168"/>
    <mergeCell ref="A164:AU164"/>
    <mergeCell ref="AV164:AY164"/>
    <mergeCell ref="AZ164:BE164"/>
    <mergeCell ref="BF164:BJ164"/>
    <mergeCell ref="BK164:BO164"/>
    <mergeCell ref="BP164:BX164"/>
    <mergeCell ref="AZ165:BE165"/>
    <mergeCell ref="CQ170:CY170"/>
    <mergeCell ref="BP170:BX170"/>
    <mergeCell ref="BY170:CG170"/>
    <mergeCell ref="CH170:CP170"/>
    <mergeCell ref="BY168:CG168"/>
    <mergeCell ref="BY169:CG169"/>
    <mergeCell ref="BP169:BX169"/>
    <mergeCell ref="AV166:AY166"/>
    <mergeCell ref="AZ166:BE166"/>
    <mergeCell ref="BF166:BJ166"/>
    <mergeCell ref="BK166:BO166"/>
    <mergeCell ref="BP166:BX166"/>
    <mergeCell ref="BP165:BX165"/>
    <mergeCell ref="BF165:BJ165"/>
    <mergeCell ref="BK165:BO165"/>
    <mergeCell ref="AV165:AY165"/>
    <mergeCell ref="A188:AU188"/>
    <mergeCell ref="A189:AU189"/>
    <mergeCell ref="A190:AU190"/>
    <mergeCell ref="A191:AU191"/>
    <mergeCell ref="AV188:AY188"/>
    <mergeCell ref="AV189:AY189"/>
    <mergeCell ref="AV190:AY190"/>
    <mergeCell ref="AV191:AY191"/>
    <mergeCell ref="A166:AU166"/>
    <mergeCell ref="AZ189:BE189"/>
    <mergeCell ref="AZ190:BE190"/>
    <mergeCell ref="AZ191:BE191"/>
    <mergeCell ref="BF188:BJ188"/>
    <mergeCell ref="BF189:BJ189"/>
    <mergeCell ref="BF190:BJ190"/>
    <mergeCell ref="BF191:BJ191"/>
    <mergeCell ref="CH191:CP191"/>
    <mergeCell ref="BK188:BO188"/>
    <mergeCell ref="BK189:BO189"/>
    <mergeCell ref="BK190:BO190"/>
    <mergeCell ref="BK191:BO191"/>
    <mergeCell ref="BP188:BX188"/>
    <mergeCell ref="BP189:BX189"/>
    <mergeCell ref="BP190:BX190"/>
    <mergeCell ref="BP191:BX191"/>
    <mergeCell ref="CQ189:CY189"/>
    <mergeCell ref="CQ190:CY190"/>
    <mergeCell ref="CQ191:CY191"/>
    <mergeCell ref="BY188:CG188"/>
    <mergeCell ref="BY189:CG189"/>
    <mergeCell ref="BY190:CG190"/>
    <mergeCell ref="BY191:CG191"/>
    <mergeCell ref="CH188:CP188"/>
    <mergeCell ref="CH189:CP189"/>
    <mergeCell ref="CH190:CP190"/>
    <mergeCell ref="AV58:AY58"/>
    <mergeCell ref="AV59:AY59"/>
    <mergeCell ref="CQ188:CY188"/>
    <mergeCell ref="AZ188:BE188"/>
    <mergeCell ref="CH166:CP166"/>
    <mergeCell ref="CQ166:CY166"/>
    <mergeCell ref="BY165:CG165"/>
    <mergeCell ref="CQ90:CY90"/>
    <mergeCell ref="AV104:AY104"/>
    <mergeCell ref="AZ104:BE104"/>
    <mergeCell ref="CQ104:CY104"/>
    <mergeCell ref="BY103:CG103"/>
    <mergeCell ref="A89:AU89"/>
    <mergeCell ref="AV89:AY89"/>
    <mergeCell ref="AZ89:BE89"/>
    <mergeCell ref="BF89:BJ89"/>
    <mergeCell ref="BK89:BO89"/>
    <mergeCell ref="CQ101:CY101"/>
    <mergeCell ref="A102:AU102"/>
    <mergeCell ref="AV102:AY102"/>
    <mergeCell ref="CH185:CP185"/>
    <mergeCell ref="BY89:CG89"/>
    <mergeCell ref="CH89:CP89"/>
    <mergeCell ref="BP104:BX104"/>
    <mergeCell ref="BY104:CG104"/>
    <mergeCell ref="CH104:CP104"/>
    <mergeCell ref="CH165:CP165"/>
    <mergeCell ref="BY164:CG164"/>
    <mergeCell ref="CH164:CP164"/>
    <mergeCell ref="BP178:BX178"/>
    <mergeCell ref="CQ185:CY185"/>
    <mergeCell ref="CH103:CP103"/>
    <mergeCell ref="CQ103:CY103"/>
    <mergeCell ref="A185:AU185"/>
    <mergeCell ref="AV185:AY185"/>
    <mergeCell ref="AZ185:BE185"/>
    <mergeCell ref="BF185:BJ185"/>
    <mergeCell ref="A103:AU103"/>
    <mergeCell ref="AV103:AY103"/>
    <mergeCell ref="AZ103:BE103"/>
    <mergeCell ref="BK185:BO185"/>
    <mergeCell ref="BP185:BX185"/>
    <mergeCell ref="BY185:CG185"/>
    <mergeCell ref="A90:AU90"/>
    <mergeCell ref="AV90:AY90"/>
    <mergeCell ref="AZ90:BE90"/>
    <mergeCell ref="BF103:BJ103"/>
    <mergeCell ref="BK103:BO103"/>
    <mergeCell ref="BP103:BX103"/>
    <mergeCell ref="A165:AU165"/>
  </mergeCells>
  <printOptions/>
  <pageMargins left="0.25" right="0.25" top="0.75" bottom="0.75" header="0.3" footer="0.3"/>
  <pageSetup fitToHeight="6" fitToWidth="1" horizontalDpi="300" verticalDpi="300" orientation="portrait" paperSize="9" scale="56" r:id="rId1"/>
  <rowBreaks count="1" manualBreakCount="1">
    <brk id="197"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tabSelected="1" zoomScalePageLayoutView="0" workbookViewId="0" topLeftCell="A43">
      <selection activeCell="BR73" sqref="BR73"/>
    </sheetView>
  </sheetViews>
  <sheetFormatPr defaultColWidth="1.37890625" defaultRowHeight="12.75"/>
  <cols>
    <col min="1" max="67" width="1.37890625" style="1" customWidth="1"/>
    <col min="68" max="75" width="1.75390625" style="1" customWidth="1"/>
    <col min="76" max="82" width="1.37890625" style="1" customWidth="1"/>
    <col min="83" max="83" width="3.75390625" style="1" customWidth="1"/>
    <col min="84" max="16384" width="1.37890625" style="1" customWidth="1"/>
  </cols>
  <sheetData>
    <row r="1" spans="1:107" ht="18.75">
      <c r="A1" s="92" t="s">
        <v>224</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row>
    <row r="3" spans="1:107" s="15" customFormat="1" ht="13.5" customHeight="1">
      <c r="A3" s="93" t="s">
        <v>225</v>
      </c>
      <c r="B3" s="93"/>
      <c r="C3" s="93"/>
      <c r="D3" s="93"/>
      <c r="E3" s="93"/>
      <c r="F3" s="94" t="s">
        <v>32</v>
      </c>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5" t="s">
        <v>226</v>
      </c>
      <c r="BE3" s="95"/>
      <c r="BF3" s="95"/>
      <c r="BG3" s="95"/>
      <c r="BH3" s="95"/>
      <c r="BI3" s="95"/>
      <c r="BJ3" s="95" t="s">
        <v>227</v>
      </c>
      <c r="BK3" s="95"/>
      <c r="BL3" s="95"/>
      <c r="BM3" s="95"/>
      <c r="BN3" s="95"/>
      <c r="BO3" s="95"/>
      <c r="BP3" s="96" t="s">
        <v>335</v>
      </c>
      <c r="BQ3" s="97"/>
      <c r="BR3" s="97"/>
      <c r="BS3" s="97"/>
      <c r="BT3" s="97"/>
      <c r="BU3" s="97"/>
      <c r="BV3" s="97"/>
      <c r="BW3" s="98"/>
      <c r="BX3" s="95" t="s">
        <v>36</v>
      </c>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row>
    <row r="4" spans="1:107" s="15" customFormat="1" ht="13.5" customHeight="1">
      <c r="A4" s="93"/>
      <c r="B4" s="93"/>
      <c r="C4" s="93"/>
      <c r="D4" s="93"/>
      <c r="E4" s="93"/>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5"/>
      <c r="BE4" s="95"/>
      <c r="BF4" s="95"/>
      <c r="BG4" s="95"/>
      <c r="BH4" s="95"/>
      <c r="BI4" s="95"/>
      <c r="BJ4" s="95"/>
      <c r="BK4" s="95"/>
      <c r="BL4" s="95"/>
      <c r="BM4" s="95"/>
      <c r="BN4" s="95"/>
      <c r="BO4" s="95"/>
      <c r="BP4" s="99"/>
      <c r="BQ4" s="100"/>
      <c r="BR4" s="100"/>
      <c r="BS4" s="100"/>
      <c r="BT4" s="100"/>
      <c r="BU4" s="100"/>
      <c r="BV4" s="100"/>
      <c r="BW4" s="101"/>
      <c r="BX4" s="95" t="s">
        <v>332</v>
      </c>
      <c r="BY4" s="95"/>
      <c r="BZ4" s="95"/>
      <c r="CA4" s="95"/>
      <c r="CB4" s="95"/>
      <c r="CC4" s="95"/>
      <c r="CD4" s="95"/>
      <c r="CE4" s="95"/>
      <c r="CF4" s="95" t="s">
        <v>333</v>
      </c>
      <c r="CG4" s="95"/>
      <c r="CH4" s="95"/>
      <c r="CI4" s="95"/>
      <c r="CJ4" s="95"/>
      <c r="CK4" s="95"/>
      <c r="CL4" s="95"/>
      <c r="CM4" s="95"/>
      <c r="CN4" s="95" t="s">
        <v>334</v>
      </c>
      <c r="CO4" s="95"/>
      <c r="CP4" s="95"/>
      <c r="CQ4" s="95"/>
      <c r="CR4" s="95"/>
      <c r="CS4" s="95"/>
      <c r="CT4" s="95"/>
      <c r="CU4" s="95"/>
      <c r="CV4" s="95" t="s">
        <v>37</v>
      </c>
      <c r="CW4" s="95"/>
      <c r="CX4" s="95"/>
      <c r="CY4" s="95"/>
      <c r="CZ4" s="95"/>
      <c r="DA4" s="95"/>
      <c r="DB4" s="95"/>
      <c r="DC4" s="95"/>
    </row>
    <row r="5" spans="1:107" s="15" customFormat="1" ht="13.5" customHeight="1">
      <c r="A5" s="93"/>
      <c r="B5" s="93"/>
      <c r="C5" s="93"/>
      <c r="D5" s="93"/>
      <c r="E5" s="93"/>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5"/>
      <c r="BE5" s="95"/>
      <c r="BF5" s="95"/>
      <c r="BG5" s="95"/>
      <c r="BH5" s="95"/>
      <c r="BI5" s="95"/>
      <c r="BJ5" s="95"/>
      <c r="BK5" s="95"/>
      <c r="BL5" s="95"/>
      <c r="BM5" s="95"/>
      <c r="BN5" s="95"/>
      <c r="BO5" s="95"/>
      <c r="BP5" s="99"/>
      <c r="BQ5" s="100"/>
      <c r="BR5" s="100"/>
      <c r="BS5" s="100"/>
      <c r="BT5" s="100"/>
      <c r="BU5" s="100"/>
      <c r="BV5" s="100"/>
      <c r="BW5" s="101"/>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row>
    <row r="6" spans="1:107" s="15" customFormat="1" ht="13.5" customHeight="1">
      <c r="A6" s="93"/>
      <c r="B6" s="93"/>
      <c r="C6" s="93"/>
      <c r="D6" s="93"/>
      <c r="E6" s="93"/>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5"/>
      <c r="BE6" s="95"/>
      <c r="BF6" s="95"/>
      <c r="BG6" s="95"/>
      <c r="BH6" s="95"/>
      <c r="BI6" s="95"/>
      <c r="BJ6" s="95"/>
      <c r="BK6" s="95"/>
      <c r="BL6" s="95"/>
      <c r="BM6" s="95"/>
      <c r="BN6" s="95"/>
      <c r="BO6" s="95"/>
      <c r="BP6" s="99"/>
      <c r="BQ6" s="100"/>
      <c r="BR6" s="100"/>
      <c r="BS6" s="100"/>
      <c r="BT6" s="100"/>
      <c r="BU6" s="100"/>
      <c r="BV6" s="100"/>
      <c r="BW6" s="101"/>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row>
    <row r="7" spans="1:107" s="15" customFormat="1" ht="13.5" customHeight="1">
      <c r="A7" s="93"/>
      <c r="B7" s="93"/>
      <c r="C7" s="93"/>
      <c r="D7" s="93"/>
      <c r="E7" s="93"/>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5"/>
      <c r="BE7" s="95"/>
      <c r="BF7" s="95"/>
      <c r="BG7" s="95"/>
      <c r="BH7" s="95"/>
      <c r="BI7" s="95"/>
      <c r="BJ7" s="95"/>
      <c r="BK7" s="95"/>
      <c r="BL7" s="95"/>
      <c r="BM7" s="95"/>
      <c r="BN7" s="95"/>
      <c r="BO7" s="95"/>
      <c r="BP7" s="102"/>
      <c r="BQ7" s="103"/>
      <c r="BR7" s="103"/>
      <c r="BS7" s="103"/>
      <c r="BT7" s="103"/>
      <c r="BU7" s="103"/>
      <c r="BV7" s="103"/>
      <c r="BW7" s="104"/>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row>
    <row r="8" spans="1:107" s="15" customFormat="1" ht="12" customHeight="1">
      <c r="A8" s="105">
        <v>1</v>
      </c>
      <c r="B8" s="105"/>
      <c r="C8" s="105"/>
      <c r="D8" s="105"/>
      <c r="E8" s="105"/>
      <c r="F8" s="106">
        <v>2</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7">
        <v>3</v>
      </c>
      <c r="BE8" s="107"/>
      <c r="BF8" s="107"/>
      <c r="BG8" s="107"/>
      <c r="BH8" s="107"/>
      <c r="BI8" s="107"/>
      <c r="BJ8" s="107">
        <v>4</v>
      </c>
      <c r="BK8" s="107"/>
      <c r="BL8" s="107"/>
      <c r="BM8" s="107"/>
      <c r="BN8" s="107"/>
      <c r="BO8" s="107"/>
      <c r="BP8" s="108" t="s">
        <v>336</v>
      </c>
      <c r="BQ8" s="108"/>
      <c r="BR8" s="108"/>
      <c r="BS8" s="108"/>
      <c r="BT8" s="108"/>
      <c r="BU8" s="108"/>
      <c r="BV8" s="108"/>
      <c r="BW8" s="108"/>
      <c r="BX8" s="107">
        <v>5</v>
      </c>
      <c r="BY8" s="107"/>
      <c r="BZ8" s="107"/>
      <c r="CA8" s="107"/>
      <c r="CB8" s="107"/>
      <c r="CC8" s="107"/>
      <c r="CD8" s="107"/>
      <c r="CE8" s="107"/>
      <c r="CF8" s="107">
        <v>6</v>
      </c>
      <c r="CG8" s="107"/>
      <c r="CH8" s="107"/>
      <c r="CI8" s="107"/>
      <c r="CJ8" s="107"/>
      <c r="CK8" s="107"/>
      <c r="CL8" s="107"/>
      <c r="CM8" s="107"/>
      <c r="CN8" s="107">
        <v>7</v>
      </c>
      <c r="CO8" s="107"/>
      <c r="CP8" s="107"/>
      <c r="CQ8" s="107"/>
      <c r="CR8" s="107"/>
      <c r="CS8" s="107"/>
      <c r="CT8" s="107"/>
      <c r="CU8" s="107"/>
      <c r="CV8" s="107">
        <v>8</v>
      </c>
      <c r="CW8" s="107"/>
      <c r="CX8" s="107"/>
      <c r="CY8" s="107"/>
      <c r="CZ8" s="107"/>
      <c r="DA8" s="107"/>
      <c r="DB8" s="107"/>
      <c r="DC8" s="107"/>
    </row>
    <row r="9" spans="1:107" ht="15" customHeight="1">
      <c r="A9" s="109" t="s">
        <v>228</v>
      </c>
      <c r="B9" s="109"/>
      <c r="C9" s="109"/>
      <c r="D9" s="109"/>
      <c r="E9" s="109"/>
      <c r="F9" s="110" t="s">
        <v>229</v>
      </c>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1" t="s">
        <v>230</v>
      </c>
      <c r="BE9" s="111"/>
      <c r="BF9" s="111"/>
      <c r="BG9" s="111"/>
      <c r="BH9" s="111"/>
      <c r="BI9" s="111"/>
      <c r="BJ9" s="112" t="s">
        <v>42</v>
      </c>
      <c r="BK9" s="112"/>
      <c r="BL9" s="112"/>
      <c r="BM9" s="112"/>
      <c r="BN9" s="112"/>
      <c r="BO9" s="112"/>
      <c r="BP9" s="113"/>
      <c r="BQ9" s="114"/>
      <c r="BR9" s="114"/>
      <c r="BS9" s="114"/>
      <c r="BT9" s="114"/>
      <c r="BU9" s="114"/>
      <c r="BV9" s="114"/>
      <c r="BW9" s="115"/>
      <c r="BX9" s="116">
        <f>BX10+BX19+BX22+BX27</f>
        <v>58148750.550000004</v>
      </c>
      <c r="BY9" s="116"/>
      <c r="BZ9" s="116"/>
      <c r="CA9" s="116"/>
      <c r="CB9" s="116"/>
      <c r="CC9" s="116"/>
      <c r="CD9" s="116"/>
      <c r="CE9" s="116"/>
      <c r="CF9" s="116">
        <f>CF10+CF19+CF22+CF27</f>
        <v>29964000</v>
      </c>
      <c r="CG9" s="116"/>
      <c r="CH9" s="116"/>
      <c r="CI9" s="116"/>
      <c r="CJ9" s="116"/>
      <c r="CK9" s="116"/>
      <c r="CL9" s="116"/>
      <c r="CM9" s="116"/>
      <c r="CN9" s="116">
        <f>CN10+CN19+CN22+CN27</f>
        <v>29964000</v>
      </c>
      <c r="CO9" s="116"/>
      <c r="CP9" s="116"/>
      <c r="CQ9" s="116"/>
      <c r="CR9" s="116"/>
      <c r="CS9" s="116"/>
      <c r="CT9" s="116"/>
      <c r="CU9" s="116"/>
      <c r="CV9" s="117"/>
      <c r="CW9" s="117"/>
      <c r="CX9" s="117"/>
      <c r="CY9" s="117"/>
      <c r="CZ9" s="117"/>
      <c r="DA9" s="117"/>
      <c r="DB9" s="117"/>
      <c r="DC9" s="117"/>
    </row>
    <row r="10" spans="1:107" ht="14.25" customHeight="1">
      <c r="A10" s="118" t="s">
        <v>231</v>
      </c>
      <c r="B10" s="118"/>
      <c r="C10" s="118"/>
      <c r="D10" s="118"/>
      <c r="E10" s="118"/>
      <c r="F10" s="119" t="s">
        <v>47</v>
      </c>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2" t="s">
        <v>232</v>
      </c>
      <c r="BE10" s="112"/>
      <c r="BF10" s="112"/>
      <c r="BG10" s="112"/>
      <c r="BH10" s="112"/>
      <c r="BI10" s="112"/>
      <c r="BJ10" s="112" t="s">
        <v>42</v>
      </c>
      <c r="BK10" s="112"/>
      <c r="BL10" s="112"/>
      <c r="BM10" s="112"/>
      <c r="BN10" s="112"/>
      <c r="BO10" s="112"/>
      <c r="BP10" s="120"/>
      <c r="BQ10" s="121"/>
      <c r="BR10" s="121"/>
      <c r="BS10" s="121"/>
      <c r="BT10" s="121"/>
      <c r="BU10" s="121"/>
      <c r="BV10" s="121"/>
      <c r="BW10" s="122"/>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row>
    <row r="11" spans="1:107" ht="14.25" customHeight="1">
      <c r="A11" s="118"/>
      <c r="B11" s="118"/>
      <c r="C11" s="118"/>
      <c r="D11" s="118"/>
      <c r="E11" s="118"/>
      <c r="F11" s="129" t="s">
        <v>337</v>
      </c>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12"/>
      <c r="BE11" s="112"/>
      <c r="BF11" s="112"/>
      <c r="BG11" s="112"/>
      <c r="BH11" s="112"/>
      <c r="BI11" s="112"/>
      <c r="BJ11" s="112"/>
      <c r="BK11" s="112"/>
      <c r="BL11" s="112"/>
      <c r="BM11" s="112"/>
      <c r="BN11" s="112"/>
      <c r="BO11" s="112"/>
      <c r="BP11" s="123"/>
      <c r="BQ11" s="124"/>
      <c r="BR11" s="124"/>
      <c r="BS11" s="124"/>
      <c r="BT11" s="124"/>
      <c r="BU11" s="124"/>
      <c r="BV11" s="124"/>
      <c r="BW11" s="125"/>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row>
    <row r="12" spans="1:107" ht="14.25" customHeight="1">
      <c r="A12" s="118"/>
      <c r="B12" s="118"/>
      <c r="C12" s="118"/>
      <c r="D12" s="118"/>
      <c r="E12" s="118"/>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12"/>
      <c r="BE12" s="112"/>
      <c r="BF12" s="112"/>
      <c r="BG12" s="112"/>
      <c r="BH12" s="112"/>
      <c r="BI12" s="112"/>
      <c r="BJ12" s="112"/>
      <c r="BK12" s="112"/>
      <c r="BL12" s="112"/>
      <c r="BM12" s="112"/>
      <c r="BN12" s="112"/>
      <c r="BO12" s="112"/>
      <c r="BP12" s="123"/>
      <c r="BQ12" s="124"/>
      <c r="BR12" s="124"/>
      <c r="BS12" s="124"/>
      <c r="BT12" s="124"/>
      <c r="BU12" s="124"/>
      <c r="BV12" s="124"/>
      <c r="BW12" s="125"/>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row>
    <row r="13" spans="1:107" ht="14.25" customHeight="1">
      <c r="A13" s="118"/>
      <c r="B13" s="118"/>
      <c r="C13" s="118"/>
      <c r="D13" s="118"/>
      <c r="E13" s="118"/>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12"/>
      <c r="BE13" s="112"/>
      <c r="BF13" s="112"/>
      <c r="BG13" s="112"/>
      <c r="BH13" s="112"/>
      <c r="BI13" s="112"/>
      <c r="BJ13" s="112"/>
      <c r="BK13" s="112"/>
      <c r="BL13" s="112"/>
      <c r="BM13" s="112"/>
      <c r="BN13" s="112"/>
      <c r="BO13" s="112"/>
      <c r="BP13" s="123"/>
      <c r="BQ13" s="124"/>
      <c r="BR13" s="124"/>
      <c r="BS13" s="124"/>
      <c r="BT13" s="124"/>
      <c r="BU13" s="124"/>
      <c r="BV13" s="124"/>
      <c r="BW13" s="125"/>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row>
    <row r="14" spans="1:107" ht="14.25" customHeight="1">
      <c r="A14" s="118"/>
      <c r="B14" s="118"/>
      <c r="C14" s="118"/>
      <c r="D14" s="118"/>
      <c r="E14" s="118"/>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12"/>
      <c r="BE14" s="112"/>
      <c r="BF14" s="112"/>
      <c r="BG14" s="112"/>
      <c r="BH14" s="112"/>
      <c r="BI14" s="112"/>
      <c r="BJ14" s="112"/>
      <c r="BK14" s="112"/>
      <c r="BL14" s="112"/>
      <c r="BM14" s="112"/>
      <c r="BN14" s="112"/>
      <c r="BO14" s="112"/>
      <c r="BP14" s="123"/>
      <c r="BQ14" s="124"/>
      <c r="BR14" s="124"/>
      <c r="BS14" s="124"/>
      <c r="BT14" s="124"/>
      <c r="BU14" s="124"/>
      <c r="BV14" s="124"/>
      <c r="BW14" s="125"/>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row>
    <row r="15" spans="1:107" ht="14.25" customHeight="1">
      <c r="A15" s="118"/>
      <c r="B15" s="118"/>
      <c r="C15" s="118"/>
      <c r="D15" s="118"/>
      <c r="E15" s="118"/>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12"/>
      <c r="BE15" s="112"/>
      <c r="BF15" s="112"/>
      <c r="BG15" s="112"/>
      <c r="BH15" s="112"/>
      <c r="BI15" s="112"/>
      <c r="BJ15" s="112"/>
      <c r="BK15" s="112"/>
      <c r="BL15" s="112"/>
      <c r="BM15" s="112"/>
      <c r="BN15" s="112"/>
      <c r="BO15" s="112"/>
      <c r="BP15" s="123"/>
      <c r="BQ15" s="124"/>
      <c r="BR15" s="124"/>
      <c r="BS15" s="124"/>
      <c r="BT15" s="124"/>
      <c r="BU15" s="124"/>
      <c r="BV15" s="124"/>
      <c r="BW15" s="125"/>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row>
    <row r="16" spans="1:107" ht="14.25" customHeight="1">
      <c r="A16" s="118"/>
      <c r="B16" s="118"/>
      <c r="C16" s="118"/>
      <c r="D16" s="118"/>
      <c r="E16" s="118"/>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12"/>
      <c r="BE16" s="112"/>
      <c r="BF16" s="112"/>
      <c r="BG16" s="112"/>
      <c r="BH16" s="112"/>
      <c r="BI16" s="112"/>
      <c r="BJ16" s="112"/>
      <c r="BK16" s="112"/>
      <c r="BL16" s="112"/>
      <c r="BM16" s="112"/>
      <c r="BN16" s="112"/>
      <c r="BO16" s="112"/>
      <c r="BP16" s="123"/>
      <c r="BQ16" s="124"/>
      <c r="BR16" s="124"/>
      <c r="BS16" s="124"/>
      <c r="BT16" s="124"/>
      <c r="BU16" s="124"/>
      <c r="BV16" s="124"/>
      <c r="BW16" s="125"/>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row>
    <row r="17" spans="1:107" ht="14.25" customHeight="1">
      <c r="A17" s="118"/>
      <c r="B17" s="118"/>
      <c r="C17" s="118"/>
      <c r="D17" s="118"/>
      <c r="E17" s="118"/>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12"/>
      <c r="BE17" s="112"/>
      <c r="BF17" s="112"/>
      <c r="BG17" s="112"/>
      <c r="BH17" s="112"/>
      <c r="BI17" s="112"/>
      <c r="BJ17" s="112"/>
      <c r="BK17" s="112"/>
      <c r="BL17" s="112"/>
      <c r="BM17" s="112"/>
      <c r="BN17" s="112"/>
      <c r="BO17" s="112"/>
      <c r="BP17" s="123"/>
      <c r="BQ17" s="124"/>
      <c r="BR17" s="124"/>
      <c r="BS17" s="124"/>
      <c r="BT17" s="124"/>
      <c r="BU17" s="124"/>
      <c r="BV17" s="124"/>
      <c r="BW17" s="125"/>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row>
    <row r="18" spans="1:107" ht="14.25" customHeight="1">
      <c r="A18" s="118"/>
      <c r="B18" s="118"/>
      <c r="C18" s="118"/>
      <c r="D18" s="118"/>
      <c r="E18" s="118"/>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12"/>
      <c r="BE18" s="112"/>
      <c r="BF18" s="112"/>
      <c r="BG18" s="112"/>
      <c r="BH18" s="112"/>
      <c r="BI18" s="112"/>
      <c r="BJ18" s="112"/>
      <c r="BK18" s="112"/>
      <c r="BL18" s="112"/>
      <c r="BM18" s="112"/>
      <c r="BN18" s="112"/>
      <c r="BO18" s="112"/>
      <c r="BP18" s="126"/>
      <c r="BQ18" s="127"/>
      <c r="BR18" s="127"/>
      <c r="BS18" s="127"/>
      <c r="BT18" s="127"/>
      <c r="BU18" s="127"/>
      <c r="BV18" s="127"/>
      <c r="BW18" s="128"/>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row>
    <row r="19" spans="1:107" ht="13.5" customHeight="1">
      <c r="A19" s="118" t="s">
        <v>233</v>
      </c>
      <c r="B19" s="118"/>
      <c r="C19" s="118"/>
      <c r="D19" s="118"/>
      <c r="E19" s="118"/>
      <c r="F19" s="129" t="s">
        <v>338</v>
      </c>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12" t="s">
        <v>234</v>
      </c>
      <c r="BE19" s="112"/>
      <c r="BF19" s="112"/>
      <c r="BG19" s="112"/>
      <c r="BH19" s="112"/>
      <c r="BI19" s="112"/>
      <c r="BJ19" s="112" t="s">
        <v>42</v>
      </c>
      <c r="BK19" s="112"/>
      <c r="BL19" s="112"/>
      <c r="BM19" s="112"/>
      <c r="BN19" s="112"/>
      <c r="BO19" s="112"/>
      <c r="BP19" s="120"/>
      <c r="BQ19" s="121"/>
      <c r="BR19" s="121"/>
      <c r="BS19" s="121"/>
      <c r="BT19" s="121"/>
      <c r="BU19" s="121"/>
      <c r="BV19" s="121"/>
      <c r="BW19" s="122"/>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row>
    <row r="20" spans="1:107" ht="13.5" customHeight="1">
      <c r="A20" s="118"/>
      <c r="B20" s="118"/>
      <c r="C20" s="118"/>
      <c r="D20" s="118"/>
      <c r="E20" s="118"/>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12"/>
      <c r="BE20" s="112"/>
      <c r="BF20" s="112"/>
      <c r="BG20" s="112"/>
      <c r="BH20" s="112"/>
      <c r="BI20" s="112"/>
      <c r="BJ20" s="112"/>
      <c r="BK20" s="112"/>
      <c r="BL20" s="112"/>
      <c r="BM20" s="112"/>
      <c r="BN20" s="112"/>
      <c r="BO20" s="112"/>
      <c r="BP20" s="123"/>
      <c r="BQ20" s="124"/>
      <c r="BR20" s="124"/>
      <c r="BS20" s="124"/>
      <c r="BT20" s="124"/>
      <c r="BU20" s="124"/>
      <c r="BV20" s="124"/>
      <c r="BW20" s="125"/>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row>
    <row r="21" spans="1:107" ht="13.5" customHeight="1">
      <c r="A21" s="118"/>
      <c r="B21" s="118"/>
      <c r="C21" s="118"/>
      <c r="D21" s="118"/>
      <c r="E21" s="118"/>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12"/>
      <c r="BE21" s="112"/>
      <c r="BF21" s="112"/>
      <c r="BG21" s="112"/>
      <c r="BH21" s="112"/>
      <c r="BI21" s="112"/>
      <c r="BJ21" s="112"/>
      <c r="BK21" s="112"/>
      <c r="BL21" s="112"/>
      <c r="BM21" s="112"/>
      <c r="BN21" s="112"/>
      <c r="BO21" s="112"/>
      <c r="BP21" s="126"/>
      <c r="BQ21" s="127"/>
      <c r="BR21" s="127"/>
      <c r="BS21" s="127"/>
      <c r="BT21" s="127"/>
      <c r="BU21" s="127"/>
      <c r="BV21" s="127"/>
      <c r="BW21" s="128"/>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row>
    <row r="22" spans="1:107" ht="39.75" customHeight="1">
      <c r="A22" s="118" t="s">
        <v>235</v>
      </c>
      <c r="B22" s="118"/>
      <c r="C22" s="118"/>
      <c r="D22" s="118"/>
      <c r="E22" s="118"/>
      <c r="F22" s="129" t="s">
        <v>339</v>
      </c>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12" t="s">
        <v>236</v>
      </c>
      <c r="BE22" s="112"/>
      <c r="BF22" s="112"/>
      <c r="BG22" s="112"/>
      <c r="BH22" s="112"/>
      <c r="BI22" s="112"/>
      <c r="BJ22" s="112" t="s">
        <v>42</v>
      </c>
      <c r="BK22" s="112"/>
      <c r="BL22" s="112"/>
      <c r="BM22" s="112"/>
      <c r="BN22" s="112"/>
      <c r="BO22" s="112"/>
      <c r="BP22" s="113"/>
      <c r="BQ22" s="114"/>
      <c r="BR22" s="114"/>
      <c r="BS22" s="114"/>
      <c r="BT22" s="114"/>
      <c r="BU22" s="114"/>
      <c r="BV22" s="114"/>
      <c r="BW22" s="115"/>
      <c r="BX22" s="117">
        <v>17677050.82</v>
      </c>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row>
    <row r="23" spans="1:107" ht="14.25" customHeight="1">
      <c r="A23" s="130" t="s">
        <v>340</v>
      </c>
      <c r="B23" s="131"/>
      <c r="C23" s="131"/>
      <c r="D23" s="131"/>
      <c r="E23" s="132"/>
      <c r="F23" s="136" t="s">
        <v>47</v>
      </c>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8"/>
      <c r="BD23" s="120" t="s">
        <v>341</v>
      </c>
      <c r="BE23" s="121"/>
      <c r="BF23" s="121"/>
      <c r="BG23" s="121"/>
      <c r="BH23" s="121"/>
      <c r="BI23" s="122"/>
      <c r="BJ23" s="120" t="s">
        <v>42</v>
      </c>
      <c r="BK23" s="121"/>
      <c r="BL23" s="121"/>
      <c r="BM23" s="121"/>
      <c r="BN23" s="121"/>
      <c r="BO23" s="122"/>
      <c r="BP23" s="120"/>
      <c r="BQ23" s="121"/>
      <c r="BR23" s="121"/>
      <c r="BS23" s="121"/>
      <c r="BT23" s="121"/>
      <c r="BU23" s="121"/>
      <c r="BV23" s="121"/>
      <c r="BW23" s="122"/>
      <c r="BX23" s="139" t="s">
        <v>42</v>
      </c>
      <c r="BY23" s="140"/>
      <c r="BZ23" s="140"/>
      <c r="CA23" s="140"/>
      <c r="CB23" s="140"/>
      <c r="CC23" s="140"/>
      <c r="CD23" s="140"/>
      <c r="CE23" s="141"/>
      <c r="CF23" s="139"/>
      <c r="CG23" s="140"/>
      <c r="CH23" s="140"/>
      <c r="CI23" s="140"/>
      <c r="CJ23" s="140"/>
      <c r="CK23" s="140"/>
      <c r="CL23" s="140"/>
      <c r="CM23" s="141"/>
      <c r="CN23" s="139"/>
      <c r="CO23" s="140"/>
      <c r="CP23" s="140"/>
      <c r="CQ23" s="140"/>
      <c r="CR23" s="140"/>
      <c r="CS23" s="140"/>
      <c r="CT23" s="140"/>
      <c r="CU23" s="141"/>
      <c r="CV23" s="139"/>
      <c r="CW23" s="140"/>
      <c r="CX23" s="140"/>
      <c r="CY23" s="140"/>
      <c r="CZ23" s="140"/>
      <c r="DA23" s="140"/>
      <c r="DB23" s="140"/>
      <c r="DC23" s="141"/>
    </row>
    <row r="24" spans="1:107" ht="14.25" customHeight="1">
      <c r="A24" s="133"/>
      <c r="B24" s="134"/>
      <c r="C24" s="134"/>
      <c r="D24" s="134"/>
      <c r="E24" s="135"/>
      <c r="F24" s="136" t="s">
        <v>244</v>
      </c>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8"/>
      <c r="BD24" s="126"/>
      <c r="BE24" s="127"/>
      <c r="BF24" s="127"/>
      <c r="BG24" s="127"/>
      <c r="BH24" s="127"/>
      <c r="BI24" s="128"/>
      <c r="BJ24" s="126"/>
      <c r="BK24" s="127"/>
      <c r="BL24" s="127"/>
      <c r="BM24" s="127"/>
      <c r="BN24" s="127"/>
      <c r="BO24" s="128"/>
      <c r="BP24" s="126"/>
      <c r="BQ24" s="127"/>
      <c r="BR24" s="127"/>
      <c r="BS24" s="127"/>
      <c r="BT24" s="127"/>
      <c r="BU24" s="127"/>
      <c r="BV24" s="127"/>
      <c r="BW24" s="128"/>
      <c r="BX24" s="142"/>
      <c r="BY24" s="143"/>
      <c r="BZ24" s="143"/>
      <c r="CA24" s="143"/>
      <c r="CB24" s="143"/>
      <c r="CC24" s="143"/>
      <c r="CD24" s="143"/>
      <c r="CE24" s="144"/>
      <c r="CF24" s="142"/>
      <c r="CG24" s="143"/>
      <c r="CH24" s="143"/>
      <c r="CI24" s="143"/>
      <c r="CJ24" s="143"/>
      <c r="CK24" s="143"/>
      <c r="CL24" s="143"/>
      <c r="CM24" s="144"/>
      <c r="CN24" s="142"/>
      <c r="CO24" s="143"/>
      <c r="CP24" s="143"/>
      <c r="CQ24" s="143"/>
      <c r="CR24" s="143"/>
      <c r="CS24" s="143"/>
      <c r="CT24" s="143"/>
      <c r="CU24" s="144"/>
      <c r="CV24" s="142"/>
      <c r="CW24" s="143"/>
      <c r="CX24" s="143"/>
      <c r="CY24" s="143"/>
      <c r="CZ24" s="143"/>
      <c r="DA24" s="143"/>
      <c r="DB24" s="143"/>
      <c r="DC24" s="144"/>
    </row>
    <row r="25" spans="1:107" ht="14.25" customHeight="1">
      <c r="A25" s="145"/>
      <c r="B25" s="146"/>
      <c r="C25" s="146"/>
      <c r="D25" s="146"/>
      <c r="E25" s="147"/>
      <c r="F25" s="148" t="s">
        <v>342</v>
      </c>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50"/>
      <c r="BD25" s="151" t="s">
        <v>343</v>
      </c>
      <c r="BE25" s="152"/>
      <c r="BF25" s="152"/>
      <c r="BG25" s="152"/>
      <c r="BH25" s="152"/>
      <c r="BI25" s="153"/>
      <c r="BJ25" s="113" t="s">
        <v>42</v>
      </c>
      <c r="BK25" s="114"/>
      <c r="BL25" s="114"/>
      <c r="BM25" s="114"/>
      <c r="BN25" s="114"/>
      <c r="BO25" s="115"/>
      <c r="BP25" s="113"/>
      <c r="BQ25" s="114"/>
      <c r="BR25" s="114"/>
      <c r="BS25" s="114"/>
      <c r="BT25" s="114"/>
      <c r="BU25" s="114"/>
      <c r="BV25" s="114"/>
      <c r="BW25" s="115"/>
      <c r="BX25" s="154"/>
      <c r="BY25" s="155"/>
      <c r="BZ25" s="155"/>
      <c r="CA25" s="155"/>
      <c r="CB25" s="155"/>
      <c r="CC25" s="155"/>
      <c r="CD25" s="155"/>
      <c r="CE25" s="156"/>
      <c r="CF25" s="154"/>
      <c r="CG25" s="155"/>
      <c r="CH25" s="155"/>
      <c r="CI25" s="155"/>
      <c r="CJ25" s="155"/>
      <c r="CK25" s="155"/>
      <c r="CL25" s="155"/>
      <c r="CM25" s="156"/>
      <c r="CN25" s="154"/>
      <c r="CO25" s="155"/>
      <c r="CP25" s="155"/>
      <c r="CQ25" s="155"/>
      <c r="CR25" s="155"/>
      <c r="CS25" s="155"/>
      <c r="CT25" s="155"/>
      <c r="CU25" s="156"/>
      <c r="CV25" s="154"/>
      <c r="CW25" s="155"/>
      <c r="CX25" s="155"/>
      <c r="CY25" s="155"/>
      <c r="CZ25" s="155"/>
      <c r="DA25" s="155"/>
      <c r="DB25" s="155"/>
      <c r="DC25" s="156"/>
    </row>
    <row r="26" spans="1:107" ht="15.75" customHeight="1">
      <c r="A26" s="145" t="s">
        <v>344</v>
      </c>
      <c r="B26" s="146"/>
      <c r="C26" s="146"/>
      <c r="D26" s="146"/>
      <c r="E26" s="147"/>
      <c r="F26" s="148" t="s">
        <v>271</v>
      </c>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50"/>
      <c r="BD26" s="151" t="s">
        <v>345</v>
      </c>
      <c r="BE26" s="152"/>
      <c r="BF26" s="152"/>
      <c r="BG26" s="152"/>
      <c r="BH26" s="152"/>
      <c r="BI26" s="153"/>
      <c r="BJ26" s="113" t="s">
        <v>42</v>
      </c>
      <c r="BK26" s="114"/>
      <c r="BL26" s="114"/>
      <c r="BM26" s="114"/>
      <c r="BN26" s="114"/>
      <c r="BO26" s="115"/>
      <c r="BP26" s="113"/>
      <c r="BQ26" s="114"/>
      <c r="BR26" s="114"/>
      <c r="BS26" s="114"/>
      <c r="BT26" s="114"/>
      <c r="BU26" s="114"/>
      <c r="BV26" s="114"/>
      <c r="BW26" s="115"/>
      <c r="BX26" s="154" t="s">
        <v>42</v>
      </c>
      <c r="BY26" s="155"/>
      <c r="BZ26" s="155"/>
      <c r="CA26" s="155"/>
      <c r="CB26" s="155"/>
      <c r="CC26" s="155"/>
      <c r="CD26" s="155"/>
      <c r="CE26" s="156"/>
      <c r="CF26" s="154"/>
      <c r="CG26" s="155"/>
      <c r="CH26" s="155"/>
      <c r="CI26" s="155"/>
      <c r="CJ26" s="155"/>
      <c r="CK26" s="155"/>
      <c r="CL26" s="155"/>
      <c r="CM26" s="156"/>
      <c r="CN26" s="154"/>
      <c r="CO26" s="155"/>
      <c r="CP26" s="155"/>
      <c r="CQ26" s="155"/>
      <c r="CR26" s="155"/>
      <c r="CS26" s="155"/>
      <c r="CT26" s="155"/>
      <c r="CU26" s="156"/>
      <c r="CV26" s="154"/>
      <c r="CW26" s="155"/>
      <c r="CX26" s="155"/>
      <c r="CY26" s="155"/>
      <c r="CZ26" s="155"/>
      <c r="DA26" s="155"/>
      <c r="DB26" s="155"/>
      <c r="DC26" s="156"/>
    </row>
    <row r="27" spans="1:107" ht="14.25" customHeight="1">
      <c r="A27" s="118" t="s">
        <v>237</v>
      </c>
      <c r="B27" s="118"/>
      <c r="C27" s="118"/>
      <c r="D27" s="118"/>
      <c r="E27" s="118"/>
      <c r="F27" s="129" t="s">
        <v>346</v>
      </c>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12" t="s">
        <v>238</v>
      </c>
      <c r="BE27" s="112"/>
      <c r="BF27" s="112"/>
      <c r="BG27" s="112"/>
      <c r="BH27" s="112"/>
      <c r="BI27" s="112"/>
      <c r="BJ27" s="112" t="s">
        <v>42</v>
      </c>
      <c r="BK27" s="112"/>
      <c r="BL27" s="112"/>
      <c r="BM27" s="112"/>
      <c r="BN27" s="112"/>
      <c r="BO27" s="112"/>
      <c r="BP27" s="120"/>
      <c r="BQ27" s="121"/>
      <c r="BR27" s="121"/>
      <c r="BS27" s="121"/>
      <c r="BT27" s="121"/>
      <c r="BU27" s="121"/>
      <c r="BV27" s="121"/>
      <c r="BW27" s="122"/>
      <c r="BX27" s="117">
        <f>BX30+BX36+BX48</f>
        <v>40471699.730000004</v>
      </c>
      <c r="BY27" s="117"/>
      <c r="BZ27" s="117"/>
      <c r="CA27" s="117"/>
      <c r="CB27" s="117"/>
      <c r="CC27" s="117"/>
      <c r="CD27" s="117"/>
      <c r="CE27" s="117"/>
      <c r="CF27" s="117">
        <f>CF30+CF36+CF48</f>
        <v>29964000</v>
      </c>
      <c r="CG27" s="117"/>
      <c r="CH27" s="117"/>
      <c r="CI27" s="117"/>
      <c r="CJ27" s="117"/>
      <c r="CK27" s="117"/>
      <c r="CL27" s="117"/>
      <c r="CM27" s="117"/>
      <c r="CN27" s="117">
        <f>CN30+CN36+CN48</f>
        <v>29964000</v>
      </c>
      <c r="CO27" s="117"/>
      <c r="CP27" s="117"/>
      <c r="CQ27" s="117"/>
      <c r="CR27" s="117"/>
      <c r="CS27" s="117"/>
      <c r="CT27" s="117"/>
      <c r="CU27" s="117"/>
      <c r="CV27" s="117"/>
      <c r="CW27" s="117"/>
      <c r="CX27" s="117"/>
      <c r="CY27" s="117"/>
      <c r="CZ27" s="117"/>
      <c r="DA27" s="117"/>
      <c r="DB27" s="117"/>
      <c r="DC27" s="117"/>
    </row>
    <row r="28" spans="1:107" ht="14.25" customHeight="1">
      <c r="A28" s="118"/>
      <c r="B28" s="118"/>
      <c r="C28" s="118"/>
      <c r="D28" s="118"/>
      <c r="E28" s="118"/>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12"/>
      <c r="BE28" s="112"/>
      <c r="BF28" s="112"/>
      <c r="BG28" s="112"/>
      <c r="BH28" s="112"/>
      <c r="BI28" s="112"/>
      <c r="BJ28" s="112"/>
      <c r="BK28" s="112"/>
      <c r="BL28" s="112"/>
      <c r="BM28" s="112"/>
      <c r="BN28" s="112"/>
      <c r="BO28" s="112"/>
      <c r="BP28" s="123"/>
      <c r="BQ28" s="124"/>
      <c r="BR28" s="124"/>
      <c r="BS28" s="124"/>
      <c r="BT28" s="124"/>
      <c r="BU28" s="124"/>
      <c r="BV28" s="124"/>
      <c r="BW28" s="125"/>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row>
    <row r="29" spans="1:107" ht="14.25" customHeight="1">
      <c r="A29" s="118"/>
      <c r="B29" s="118"/>
      <c r="C29" s="118"/>
      <c r="D29" s="118"/>
      <c r="E29" s="118"/>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12"/>
      <c r="BE29" s="112"/>
      <c r="BF29" s="112"/>
      <c r="BG29" s="112"/>
      <c r="BH29" s="112"/>
      <c r="BI29" s="112"/>
      <c r="BJ29" s="112"/>
      <c r="BK29" s="112"/>
      <c r="BL29" s="112"/>
      <c r="BM29" s="112"/>
      <c r="BN29" s="112"/>
      <c r="BO29" s="112"/>
      <c r="BP29" s="126"/>
      <c r="BQ29" s="127"/>
      <c r="BR29" s="127"/>
      <c r="BS29" s="127"/>
      <c r="BT29" s="127"/>
      <c r="BU29" s="127"/>
      <c r="BV29" s="127"/>
      <c r="BW29" s="128"/>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row>
    <row r="30" spans="1:107" ht="12.75" customHeight="1">
      <c r="A30" s="118" t="s">
        <v>239</v>
      </c>
      <c r="B30" s="118"/>
      <c r="C30" s="118"/>
      <c r="D30" s="118"/>
      <c r="E30" s="118"/>
      <c r="F30" s="119" t="s">
        <v>47</v>
      </c>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2" t="s">
        <v>240</v>
      </c>
      <c r="BE30" s="112"/>
      <c r="BF30" s="112"/>
      <c r="BG30" s="112"/>
      <c r="BH30" s="112"/>
      <c r="BI30" s="112"/>
      <c r="BJ30" s="112" t="s">
        <v>42</v>
      </c>
      <c r="BK30" s="112"/>
      <c r="BL30" s="112"/>
      <c r="BM30" s="112"/>
      <c r="BN30" s="112"/>
      <c r="BO30" s="112"/>
      <c r="BP30" s="120"/>
      <c r="BQ30" s="121"/>
      <c r="BR30" s="121"/>
      <c r="BS30" s="121"/>
      <c r="BT30" s="121"/>
      <c r="BU30" s="121"/>
      <c r="BV30" s="121"/>
      <c r="BW30" s="122"/>
      <c r="BX30" s="117">
        <f>BX33+BX35</f>
        <v>18102621.18</v>
      </c>
      <c r="BY30" s="117"/>
      <c r="BZ30" s="117"/>
      <c r="CA30" s="117"/>
      <c r="CB30" s="117"/>
      <c r="CC30" s="117"/>
      <c r="CD30" s="117"/>
      <c r="CE30" s="117"/>
      <c r="CF30" s="117">
        <f>CF33+CF35</f>
        <v>29964000</v>
      </c>
      <c r="CG30" s="117"/>
      <c r="CH30" s="117"/>
      <c r="CI30" s="117"/>
      <c r="CJ30" s="117"/>
      <c r="CK30" s="117"/>
      <c r="CL30" s="117"/>
      <c r="CM30" s="117"/>
      <c r="CN30" s="117">
        <f>CN33+CN35</f>
        <v>29964000</v>
      </c>
      <c r="CO30" s="117"/>
      <c r="CP30" s="117"/>
      <c r="CQ30" s="117"/>
      <c r="CR30" s="117"/>
      <c r="CS30" s="117"/>
      <c r="CT30" s="117"/>
      <c r="CU30" s="117"/>
      <c r="CV30" s="117"/>
      <c r="CW30" s="117"/>
      <c r="CX30" s="117"/>
      <c r="CY30" s="117"/>
      <c r="CZ30" s="117"/>
      <c r="DA30" s="117"/>
      <c r="DB30" s="117"/>
      <c r="DC30" s="117"/>
    </row>
    <row r="31" spans="1:107" ht="12.75" customHeight="1">
      <c r="A31" s="118"/>
      <c r="B31" s="118"/>
      <c r="C31" s="118"/>
      <c r="D31" s="118"/>
      <c r="E31" s="118"/>
      <c r="F31" s="129" t="s">
        <v>241</v>
      </c>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12"/>
      <c r="BE31" s="112"/>
      <c r="BF31" s="112"/>
      <c r="BG31" s="112"/>
      <c r="BH31" s="112"/>
      <c r="BI31" s="112"/>
      <c r="BJ31" s="112"/>
      <c r="BK31" s="112"/>
      <c r="BL31" s="112"/>
      <c r="BM31" s="112"/>
      <c r="BN31" s="112"/>
      <c r="BO31" s="112"/>
      <c r="BP31" s="123"/>
      <c r="BQ31" s="124"/>
      <c r="BR31" s="124"/>
      <c r="BS31" s="124"/>
      <c r="BT31" s="124"/>
      <c r="BU31" s="124"/>
      <c r="BV31" s="124"/>
      <c r="BW31" s="125"/>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row>
    <row r="32" spans="1:107" ht="12.75" customHeight="1">
      <c r="A32" s="118"/>
      <c r="B32" s="118"/>
      <c r="C32" s="118"/>
      <c r="D32" s="118"/>
      <c r="E32" s="118"/>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12"/>
      <c r="BE32" s="112"/>
      <c r="BF32" s="112"/>
      <c r="BG32" s="112"/>
      <c r="BH32" s="112"/>
      <c r="BI32" s="112"/>
      <c r="BJ32" s="112"/>
      <c r="BK32" s="112"/>
      <c r="BL32" s="112"/>
      <c r="BM32" s="112"/>
      <c r="BN32" s="112"/>
      <c r="BO32" s="112"/>
      <c r="BP32" s="126"/>
      <c r="BQ32" s="127"/>
      <c r="BR32" s="127"/>
      <c r="BS32" s="127"/>
      <c r="BT32" s="127"/>
      <c r="BU32" s="127"/>
      <c r="BV32" s="127"/>
      <c r="BW32" s="128"/>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row>
    <row r="33" spans="1:107" ht="12.75" customHeight="1">
      <c r="A33" s="118" t="s">
        <v>242</v>
      </c>
      <c r="B33" s="118"/>
      <c r="C33" s="118"/>
      <c r="D33" s="118"/>
      <c r="E33" s="118"/>
      <c r="F33" s="119" t="s">
        <v>47</v>
      </c>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2" t="s">
        <v>243</v>
      </c>
      <c r="BE33" s="112"/>
      <c r="BF33" s="112"/>
      <c r="BG33" s="112"/>
      <c r="BH33" s="112"/>
      <c r="BI33" s="112"/>
      <c r="BJ33" s="112" t="s">
        <v>42</v>
      </c>
      <c r="BK33" s="112"/>
      <c r="BL33" s="112"/>
      <c r="BM33" s="112"/>
      <c r="BN33" s="112"/>
      <c r="BO33" s="112"/>
      <c r="BP33" s="120"/>
      <c r="BQ33" s="121"/>
      <c r="BR33" s="121"/>
      <c r="BS33" s="121"/>
      <c r="BT33" s="121"/>
      <c r="BU33" s="121"/>
      <c r="BV33" s="121"/>
      <c r="BW33" s="122"/>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row>
    <row r="34" spans="1:107" ht="12.75" customHeight="1">
      <c r="A34" s="118"/>
      <c r="B34" s="118"/>
      <c r="C34" s="118"/>
      <c r="D34" s="118"/>
      <c r="E34" s="118"/>
      <c r="F34" s="119" t="s">
        <v>244</v>
      </c>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2"/>
      <c r="BE34" s="112"/>
      <c r="BF34" s="112"/>
      <c r="BG34" s="112"/>
      <c r="BH34" s="112"/>
      <c r="BI34" s="112"/>
      <c r="BJ34" s="112"/>
      <c r="BK34" s="112"/>
      <c r="BL34" s="112"/>
      <c r="BM34" s="112"/>
      <c r="BN34" s="112"/>
      <c r="BO34" s="112"/>
      <c r="BP34" s="126"/>
      <c r="BQ34" s="127"/>
      <c r="BR34" s="127"/>
      <c r="BS34" s="127"/>
      <c r="BT34" s="127"/>
      <c r="BU34" s="127"/>
      <c r="BV34" s="127"/>
      <c r="BW34" s="128"/>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row>
    <row r="35" spans="1:107" ht="15" customHeight="1">
      <c r="A35" s="118" t="s">
        <v>245</v>
      </c>
      <c r="B35" s="118"/>
      <c r="C35" s="118"/>
      <c r="D35" s="118"/>
      <c r="E35" s="118"/>
      <c r="F35" s="119" t="s">
        <v>347</v>
      </c>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2" t="s">
        <v>247</v>
      </c>
      <c r="BE35" s="112"/>
      <c r="BF35" s="112"/>
      <c r="BG35" s="112"/>
      <c r="BH35" s="112"/>
      <c r="BI35" s="112"/>
      <c r="BJ35" s="112" t="s">
        <v>42</v>
      </c>
      <c r="BK35" s="112"/>
      <c r="BL35" s="112"/>
      <c r="BM35" s="112"/>
      <c r="BN35" s="112"/>
      <c r="BO35" s="112"/>
      <c r="BP35" s="113"/>
      <c r="BQ35" s="114"/>
      <c r="BR35" s="114"/>
      <c r="BS35" s="114"/>
      <c r="BT35" s="114"/>
      <c r="BU35" s="114"/>
      <c r="BV35" s="114"/>
      <c r="BW35" s="115"/>
      <c r="BX35" s="117">
        <v>18102621.18</v>
      </c>
      <c r="BY35" s="117"/>
      <c r="BZ35" s="117"/>
      <c r="CA35" s="117"/>
      <c r="CB35" s="117"/>
      <c r="CC35" s="117"/>
      <c r="CD35" s="117"/>
      <c r="CE35" s="117"/>
      <c r="CF35" s="117">
        <v>29964000</v>
      </c>
      <c r="CG35" s="117"/>
      <c r="CH35" s="117"/>
      <c r="CI35" s="117"/>
      <c r="CJ35" s="117"/>
      <c r="CK35" s="117"/>
      <c r="CL35" s="117"/>
      <c r="CM35" s="117"/>
      <c r="CN35" s="117">
        <v>29964000</v>
      </c>
      <c r="CO35" s="117"/>
      <c r="CP35" s="117"/>
      <c r="CQ35" s="117"/>
      <c r="CR35" s="117"/>
      <c r="CS35" s="117"/>
      <c r="CT35" s="117"/>
      <c r="CU35" s="117"/>
      <c r="CV35" s="117"/>
      <c r="CW35" s="117"/>
      <c r="CX35" s="117"/>
      <c r="CY35" s="117"/>
      <c r="CZ35" s="117"/>
      <c r="DA35" s="117"/>
      <c r="DB35" s="117"/>
      <c r="DC35" s="117"/>
    </row>
    <row r="36" spans="1:107" ht="12.75" customHeight="1">
      <c r="A36" s="118" t="s">
        <v>248</v>
      </c>
      <c r="B36" s="118"/>
      <c r="C36" s="118"/>
      <c r="D36" s="118"/>
      <c r="E36" s="118"/>
      <c r="F36" s="129" t="s">
        <v>249</v>
      </c>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12" t="s">
        <v>250</v>
      </c>
      <c r="BE36" s="112"/>
      <c r="BF36" s="112"/>
      <c r="BG36" s="112"/>
      <c r="BH36" s="112"/>
      <c r="BI36" s="112"/>
      <c r="BJ36" s="112" t="s">
        <v>42</v>
      </c>
      <c r="BK36" s="112"/>
      <c r="BL36" s="112"/>
      <c r="BM36" s="112"/>
      <c r="BN36" s="112"/>
      <c r="BO36" s="112"/>
      <c r="BP36" s="120"/>
      <c r="BQ36" s="121"/>
      <c r="BR36" s="121"/>
      <c r="BS36" s="121"/>
      <c r="BT36" s="121"/>
      <c r="BU36" s="121"/>
      <c r="BV36" s="121"/>
      <c r="BW36" s="122"/>
      <c r="BX36" s="117">
        <f>BX38+BX41</f>
        <v>0</v>
      </c>
      <c r="BY36" s="117"/>
      <c r="BZ36" s="117"/>
      <c r="CA36" s="117"/>
      <c r="CB36" s="117"/>
      <c r="CC36" s="117"/>
      <c r="CD36" s="117"/>
      <c r="CE36" s="117"/>
      <c r="CF36" s="117">
        <f>CF38+CF41</f>
        <v>0</v>
      </c>
      <c r="CG36" s="117"/>
      <c r="CH36" s="117"/>
      <c r="CI36" s="117"/>
      <c r="CJ36" s="117"/>
      <c r="CK36" s="117"/>
      <c r="CL36" s="117"/>
      <c r="CM36" s="117"/>
      <c r="CN36" s="117">
        <f>CN38+CN41</f>
        <v>0</v>
      </c>
      <c r="CO36" s="117"/>
      <c r="CP36" s="117"/>
      <c r="CQ36" s="117"/>
      <c r="CR36" s="117"/>
      <c r="CS36" s="117"/>
      <c r="CT36" s="117"/>
      <c r="CU36" s="117"/>
      <c r="CV36" s="117"/>
      <c r="CW36" s="117"/>
      <c r="CX36" s="117"/>
      <c r="CY36" s="117"/>
      <c r="CZ36" s="117"/>
      <c r="DA36" s="117"/>
      <c r="DB36" s="117"/>
      <c r="DC36" s="117"/>
    </row>
    <row r="37" spans="1:107" ht="12.75" customHeight="1">
      <c r="A37" s="118"/>
      <c r="B37" s="118"/>
      <c r="C37" s="118"/>
      <c r="D37" s="118"/>
      <c r="E37" s="118"/>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12"/>
      <c r="BE37" s="112"/>
      <c r="BF37" s="112"/>
      <c r="BG37" s="112"/>
      <c r="BH37" s="112"/>
      <c r="BI37" s="112"/>
      <c r="BJ37" s="112"/>
      <c r="BK37" s="112"/>
      <c r="BL37" s="112"/>
      <c r="BM37" s="112"/>
      <c r="BN37" s="112"/>
      <c r="BO37" s="112"/>
      <c r="BP37" s="126"/>
      <c r="BQ37" s="127"/>
      <c r="BR37" s="127"/>
      <c r="BS37" s="127"/>
      <c r="BT37" s="127"/>
      <c r="BU37" s="127"/>
      <c r="BV37" s="127"/>
      <c r="BW37" s="128"/>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row>
    <row r="38" spans="1:107" ht="12.75" customHeight="1">
      <c r="A38" s="118" t="s">
        <v>251</v>
      </c>
      <c r="B38" s="118"/>
      <c r="C38" s="118"/>
      <c r="D38" s="118"/>
      <c r="E38" s="118"/>
      <c r="F38" s="119" t="s">
        <v>47</v>
      </c>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2" t="s">
        <v>252</v>
      </c>
      <c r="BE38" s="112"/>
      <c r="BF38" s="112"/>
      <c r="BG38" s="112"/>
      <c r="BH38" s="112"/>
      <c r="BI38" s="112"/>
      <c r="BJ38" s="112" t="s">
        <v>42</v>
      </c>
      <c r="BK38" s="112"/>
      <c r="BL38" s="112"/>
      <c r="BM38" s="112"/>
      <c r="BN38" s="112"/>
      <c r="BO38" s="112"/>
      <c r="BP38" s="120"/>
      <c r="BQ38" s="121"/>
      <c r="BR38" s="121"/>
      <c r="BS38" s="121"/>
      <c r="BT38" s="121"/>
      <c r="BU38" s="121"/>
      <c r="BV38" s="121"/>
      <c r="BW38" s="122"/>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row>
    <row r="39" spans="1:107" ht="12.75" customHeight="1">
      <c r="A39" s="118"/>
      <c r="B39" s="118"/>
      <c r="C39" s="118"/>
      <c r="D39" s="118"/>
      <c r="E39" s="118"/>
      <c r="F39" s="119" t="s">
        <v>244</v>
      </c>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2"/>
      <c r="BE39" s="112"/>
      <c r="BF39" s="112"/>
      <c r="BG39" s="112"/>
      <c r="BH39" s="112"/>
      <c r="BI39" s="112"/>
      <c r="BJ39" s="112"/>
      <c r="BK39" s="112"/>
      <c r="BL39" s="112"/>
      <c r="BM39" s="112"/>
      <c r="BN39" s="112"/>
      <c r="BO39" s="112"/>
      <c r="BP39" s="126"/>
      <c r="BQ39" s="127"/>
      <c r="BR39" s="127"/>
      <c r="BS39" s="127"/>
      <c r="BT39" s="127"/>
      <c r="BU39" s="127"/>
      <c r="BV39" s="127"/>
      <c r="BW39" s="128"/>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row>
    <row r="40" spans="1:107" ht="12.75" customHeight="1">
      <c r="A40" s="130"/>
      <c r="B40" s="131"/>
      <c r="C40" s="131"/>
      <c r="D40" s="131"/>
      <c r="E40" s="132"/>
      <c r="F40" s="157" t="s">
        <v>348</v>
      </c>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9"/>
      <c r="BD40" s="160" t="s">
        <v>349</v>
      </c>
      <c r="BE40" s="161"/>
      <c r="BF40" s="161"/>
      <c r="BG40" s="161"/>
      <c r="BH40" s="161"/>
      <c r="BI40" s="162"/>
      <c r="BJ40" s="120" t="s">
        <v>42</v>
      </c>
      <c r="BK40" s="121"/>
      <c r="BL40" s="121"/>
      <c r="BM40" s="121"/>
      <c r="BN40" s="121"/>
      <c r="BO40" s="122"/>
      <c r="BP40" s="163"/>
      <c r="BQ40" s="164"/>
      <c r="BR40" s="164"/>
      <c r="BS40" s="164"/>
      <c r="BT40" s="164"/>
      <c r="BU40" s="164"/>
      <c r="BV40" s="164"/>
      <c r="BW40" s="165"/>
      <c r="BX40" s="139"/>
      <c r="BY40" s="140"/>
      <c r="BZ40" s="140"/>
      <c r="CA40" s="140"/>
      <c r="CB40" s="140"/>
      <c r="CC40" s="140"/>
      <c r="CD40" s="140"/>
      <c r="CE40" s="141"/>
      <c r="CF40" s="139"/>
      <c r="CG40" s="140"/>
      <c r="CH40" s="140"/>
      <c r="CI40" s="140"/>
      <c r="CJ40" s="140"/>
      <c r="CK40" s="140"/>
      <c r="CL40" s="140"/>
      <c r="CM40" s="141"/>
      <c r="CN40" s="139"/>
      <c r="CO40" s="140"/>
      <c r="CP40" s="140"/>
      <c r="CQ40" s="140"/>
      <c r="CR40" s="140"/>
      <c r="CS40" s="140"/>
      <c r="CT40" s="140"/>
      <c r="CU40" s="141"/>
      <c r="CV40" s="139"/>
      <c r="CW40" s="140"/>
      <c r="CX40" s="140"/>
      <c r="CY40" s="140"/>
      <c r="CZ40" s="140"/>
      <c r="DA40" s="140"/>
      <c r="DB40" s="140"/>
      <c r="DC40" s="141"/>
    </row>
    <row r="41" spans="1:107" ht="18" customHeight="1">
      <c r="A41" s="166" t="s">
        <v>253</v>
      </c>
      <c r="B41" s="167"/>
      <c r="C41" s="167"/>
      <c r="D41" s="167"/>
      <c r="E41" s="167"/>
      <c r="F41" s="168" t="s">
        <v>246</v>
      </c>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9" t="s">
        <v>254</v>
      </c>
      <c r="BE41" s="169"/>
      <c r="BF41" s="169"/>
      <c r="BG41" s="169"/>
      <c r="BH41" s="169"/>
      <c r="BI41" s="169"/>
      <c r="BJ41" s="169" t="s">
        <v>42</v>
      </c>
      <c r="BK41" s="169"/>
      <c r="BL41" s="169"/>
      <c r="BM41" s="169"/>
      <c r="BN41" s="169"/>
      <c r="BO41" s="169"/>
      <c r="BP41" s="170"/>
      <c r="BQ41" s="43"/>
      <c r="BR41" s="43"/>
      <c r="BS41" s="43"/>
      <c r="BT41" s="43"/>
      <c r="BU41" s="43"/>
      <c r="BV41" s="43"/>
      <c r="BW41" s="171"/>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172"/>
      <c r="DC41" s="173"/>
    </row>
    <row r="42" spans="1:107" ht="15" customHeight="1">
      <c r="A42" s="174" t="s">
        <v>255</v>
      </c>
      <c r="B42" s="174"/>
      <c r="C42" s="174"/>
      <c r="D42" s="174"/>
      <c r="E42" s="174"/>
      <c r="F42" s="175" t="s">
        <v>256</v>
      </c>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6" t="s">
        <v>257</v>
      </c>
      <c r="BE42" s="176"/>
      <c r="BF42" s="176"/>
      <c r="BG42" s="176"/>
      <c r="BH42" s="176"/>
      <c r="BI42" s="176"/>
      <c r="BJ42" s="176" t="s">
        <v>42</v>
      </c>
      <c r="BK42" s="176"/>
      <c r="BL42" s="176"/>
      <c r="BM42" s="176"/>
      <c r="BN42" s="176"/>
      <c r="BO42" s="176"/>
      <c r="BP42" s="177"/>
      <c r="BQ42" s="178"/>
      <c r="BR42" s="178"/>
      <c r="BS42" s="178"/>
      <c r="BT42" s="178"/>
      <c r="BU42" s="178"/>
      <c r="BV42" s="178"/>
      <c r="BW42" s="179"/>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row>
    <row r="43" spans="1:107" ht="15" customHeight="1">
      <c r="A43" s="145"/>
      <c r="B43" s="146"/>
      <c r="C43" s="146"/>
      <c r="D43" s="146"/>
      <c r="E43" s="147"/>
      <c r="F43" s="148" t="s">
        <v>348</v>
      </c>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50"/>
      <c r="BD43" s="151" t="s">
        <v>350</v>
      </c>
      <c r="BE43" s="152"/>
      <c r="BF43" s="152"/>
      <c r="BG43" s="152"/>
      <c r="BH43" s="152"/>
      <c r="BI43" s="153"/>
      <c r="BJ43" s="113" t="s">
        <v>42</v>
      </c>
      <c r="BK43" s="114"/>
      <c r="BL43" s="114"/>
      <c r="BM43" s="114"/>
      <c r="BN43" s="114"/>
      <c r="BO43" s="115"/>
      <c r="BP43" s="113"/>
      <c r="BQ43" s="114"/>
      <c r="BR43" s="114"/>
      <c r="BS43" s="114"/>
      <c r="BT43" s="114"/>
      <c r="BU43" s="114"/>
      <c r="BV43" s="114"/>
      <c r="BW43" s="115"/>
      <c r="BX43" s="154"/>
      <c r="BY43" s="155"/>
      <c r="BZ43" s="155"/>
      <c r="CA43" s="155"/>
      <c r="CB43" s="155"/>
      <c r="CC43" s="155"/>
      <c r="CD43" s="155"/>
      <c r="CE43" s="156"/>
      <c r="CF43" s="154"/>
      <c r="CG43" s="155"/>
      <c r="CH43" s="155"/>
      <c r="CI43" s="155"/>
      <c r="CJ43" s="155"/>
      <c r="CK43" s="155"/>
      <c r="CL43" s="155"/>
      <c r="CM43" s="156"/>
      <c r="CN43" s="154"/>
      <c r="CO43" s="155"/>
      <c r="CP43" s="155"/>
      <c r="CQ43" s="155"/>
      <c r="CR43" s="155"/>
      <c r="CS43" s="155"/>
      <c r="CT43" s="155"/>
      <c r="CU43" s="156"/>
      <c r="CV43" s="154"/>
      <c r="CW43" s="155"/>
      <c r="CX43" s="155"/>
      <c r="CY43" s="155"/>
      <c r="CZ43" s="155"/>
      <c r="DA43" s="155"/>
      <c r="DB43" s="155"/>
      <c r="DC43" s="156"/>
    </row>
    <row r="44" spans="1:107" ht="15" customHeight="1">
      <c r="A44" s="118" t="s">
        <v>258</v>
      </c>
      <c r="B44" s="118"/>
      <c r="C44" s="118"/>
      <c r="D44" s="118"/>
      <c r="E44" s="118"/>
      <c r="F44" s="119" t="s">
        <v>259</v>
      </c>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2" t="s">
        <v>260</v>
      </c>
      <c r="BE44" s="112"/>
      <c r="BF44" s="112"/>
      <c r="BG44" s="112"/>
      <c r="BH44" s="112"/>
      <c r="BI44" s="112"/>
      <c r="BJ44" s="112" t="s">
        <v>42</v>
      </c>
      <c r="BK44" s="112"/>
      <c r="BL44" s="112"/>
      <c r="BM44" s="112"/>
      <c r="BN44" s="112"/>
      <c r="BO44" s="112"/>
      <c r="BP44" s="113"/>
      <c r="BQ44" s="114"/>
      <c r="BR44" s="114"/>
      <c r="BS44" s="114"/>
      <c r="BT44" s="114"/>
      <c r="BU44" s="114"/>
      <c r="BV44" s="114"/>
      <c r="BW44" s="115"/>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row>
    <row r="45" spans="1:107" ht="12.75" customHeight="1">
      <c r="A45" s="174" t="s">
        <v>261</v>
      </c>
      <c r="B45" s="174"/>
      <c r="C45" s="174"/>
      <c r="D45" s="174"/>
      <c r="E45" s="174"/>
      <c r="F45" s="119" t="s">
        <v>47</v>
      </c>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2" t="s">
        <v>262</v>
      </c>
      <c r="BE45" s="112"/>
      <c r="BF45" s="112"/>
      <c r="BG45" s="112"/>
      <c r="BH45" s="112"/>
      <c r="BI45" s="112"/>
      <c r="BJ45" s="112" t="s">
        <v>42</v>
      </c>
      <c r="BK45" s="112"/>
      <c r="BL45" s="112"/>
      <c r="BM45" s="112"/>
      <c r="BN45" s="112"/>
      <c r="BO45" s="112"/>
      <c r="BP45" s="120"/>
      <c r="BQ45" s="121"/>
      <c r="BR45" s="121"/>
      <c r="BS45" s="121"/>
      <c r="BT45" s="121"/>
      <c r="BU45" s="121"/>
      <c r="BV45" s="121"/>
      <c r="BW45" s="122"/>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row>
    <row r="46" spans="1:107" ht="12.75" customHeight="1">
      <c r="A46" s="174"/>
      <c r="B46" s="174"/>
      <c r="C46" s="174"/>
      <c r="D46" s="174"/>
      <c r="E46" s="174"/>
      <c r="F46" s="119" t="s">
        <v>244</v>
      </c>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2"/>
      <c r="BE46" s="112"/>
      <c r="BF46" s="112"/>
      <c r="BG46" s="112"/>
      <c r="BH46" s="112"/>
      <c r="BI46" s="112"/>
      <c r="BJ46" s="112"/>
      <c r="BK46" s="112"/>
      <c r="BL46" s="112"/>
      <c r="BM46" s="112"/>
      <c r="BN46" s="112"/>
      <c r="BO46" s="112"/>
      <c r="BP46" s="126"/>
      <c r="BQ46" s="127"/>
      <c r="BR46" s="127"/>
      <c r="BS46" s="127"/>
      <c r="BT46" s="127"/>
      <c r="BU46" s="127"/>
      <c r="BV46" s="127"/>
      <c r="BW46" s="128"/>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row>
    <row r="47" spans="1:107" ht="15" customHeight="1">
      <c r="A47" s="118" t="s">
        <v>263</v>
      </c>
      <c r="B47" s="118"/>
      <c r="C47" s="118"/>
      <c r="D47" s="118"/>
      <c r="E47" s="118"/>
      <c r="F47" s="119" t="s">
        <v>246</v>
      </c>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2" t="s">
        <v>264</v>
      </c>
      <c r="BE47" s="112"/>
      <c r="BF47" s="112"/>
      <c r="BG47" s="112"/>
      <c r="BH47" s="112"/>
      <c r="BI47" s="112"/>
      <c r="BJ47" s="112" t="s">
        <v>42</v>
      </c>
      <c r="BK47" s="112"/>
      <c r="BL47" s="112"/>
      <c r="BM47" s="112"/>
      <c r="BN47" s="112"/>
      <c r="BO47" s="112"/>
      <c r="BP47" s="113"/>
      <c r="BQ47" s="114"/>
      <c r="BR47" s="114"/>
      <c r="BS47" s="114"/>
      <c r="BT47" s="114"/>
      <c r="BU47" s="114"/>
      <c r="BV47" s="114"/>
      <c r="BW47" s="115"/>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row>
    <row r="48" spans="1:107" ht="15" customHeight="1">
      <c r="A48" s="118" t="s">
        <v>265</v>
      </c>
      <c r="B48" s="118"/>
      <c r="C48" s="118"/>
      <c r="D48" s="118"/>
      <c r="E48" s="118"/>
      <c r="F48" s="119" t="s">
        <v>266</v>
      </c>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2" t="s">
        <v>267</v>
      </c>
      <c r="BE48" s="112"/>
      <c r="BF48" s="112"/>
      <c r="BG48" s="112"/>
      <c r="BH48" s="112"/>
      <c r="BI48" s="112"/>
      <c r="BJ48" s="112" t="s">
        <v>42</v>
      </c>
      <c r="BK48" s="112"/>
      <c r="BL48" s="112"/>
      <c r="BM48" s="112"/>
      <c r="BN48" s="112"/>
      <c r="BO48" s="112"/>
      <c r="BP48" s="113"/>
      <c r="BQ48" s="114"/>
      <c r="BR48" s="114"/>
      <c r="BS48" s="114"/>
      <c r="BT48" s="114"/>
      <c r="BU48" s="114"/>
      <c r="BV48" s="114"/>
      <c r="BW48" s="115"/>
      <c r="BX48" s="117">
        <v>22369078.55</v>
      </c>
      <c r="BY48" s="117"/>
      <c r="BZ48" s="117"/>
      <c r="CA48" s="117"/>
      <c r="CB48" s="117"/>
      <c r="CC48" s="117"/>
      <c r="CD48" s="117"/>
      <c r="CE48" s="117"/>
      <c r="CF48" s="117">
        <f>CF52</f>
        <v>0</v>
      </c>
      <c r="CG48" s="117"/>
      <c r="CH48" s="117"/>
      <c r="CI48" s="117"/>
      <c r="CJ48" s="117"/>
      <c r="CK48" s="117"/>
      <c r="CL48" s="117"/>
      <c r="CM48" s="117"/>
      <c r="CN48" s="117">
        <f>CN52</f>
        <v>0</v>
      </c>
      <c r="CO48" s="117"/>
      <c r="CP48" s="117"/>
      <c r="CQ48" s="117"/>
      <c r="CR48" s="117"/>
      <c r="CS48" s="117"/>
      <c r="CT48" s="117"/>
      <c r="CU48" s="117"/>
      <c r="CV48" s="117"/>
      <c r="CW48" s="117"/>
      <c r="CX48" s="117"/>
      <c r="CY48" s="117"/>
      <c r="CZ48" s="117"/>
      <c r="DA48" s="117"/>
      <c r="DB48" s="117"/>
      <c r="DC48" s="117"/>
    </row>
    <row r="49" spans="1:107" ht="12.75" customHeight="1">
      <c r="A49" s="118" t="s">
        <v>268</v>
      </c>
      <c r="B49" s="118"/>
      <c r="C49" s="118"/>
      <c r="D49" s="118"/>
      <c r="E49" s="118"/>
      <c r="F49" s="119" t="s">
        <v>47</v>
      </c>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2" t="s">
        <v>269</v>
      </c>
      <c r="BE49" s="112"/>
      <c r="BF49" s="112"/>
      <c r="BG49" s="112"/>
      <c r="BH49" s="112"/>
      <c r="BI49" s="112"/>
      <c r="BJ49" s="112" t="s">
        <v>42</v>
      </c>
      <c r="BK49" s="112"/>
      <c r="BL49" s="112"/>
      <c r="BM49" s="112"/>
      <c r="BN49" s="112"/>
      <c r="BO49" s="112"/>
      <c r="BP49" s="120"/>
      <c r="BQ49" s="121"/>
      <c r="BR49" s="121"/>
      <c r="BS49" s="121"/>
      <c r="BT49" s="121"/>
      <c r="BU49" s="121"/>
      <c r="BV49" s="121"/>
      <c r="BW49" s="122"/>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row>
    <row r="50" spans="1:107" ht="12.75" customHeight="1">
      <c r="A50" s="118"/>
      <c r="B50" s="118"/>
      <c r="C50" s="118"/>
      <c r="D50" s="118"/>
      <c r="E50" s="118"/>
      <c r="F50" s="119" t="s">
        <v>244</v>
      </c>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2"/>
      <c r="BE50" s="112"/>
      <c r="BF50" s="112"/>
      <c r="BG50" s="112"/>
      <c r="BH50" s="112"/>
      <c r="BI50" s="112"/>
      <c r="BJ50" s="112"/>
      <c r="BK50" s="112"/>
      <c r="BL50" s="112"/>
      <c r="BM50" s="112"/>
      <c r="BN50" s="112"/>
      <c r="BO50" s="112"/>
      <c r="BP50" s="126"/>
      <c r="BQ50" s="127"/>
      <c r="BR50" s="127"/>
      <c r="BS50" s="127"/>
      <c r="BT50" s="127"/>
      <c r="BU50" s="127"/>
      <c r="BV50" s="127"/>
      <c r="BW50" s="128"/>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row>
    <row r="51" spans="1:107" ht="12.75" customHeight="1">
      <c r="A51" s="145"/>
      <c r="B51" s="146"/>
      <c r="C51" s="146"/>
      <c r="D51" s="146"/>
      <c r="E51" s="147"/>
      <c r="F51" s="148" t="s">
        <v>348</v>
      </c>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50"/>
      <c r="BD51" s="151" t="s">
        <v>351</v>
      </c>
      <c r="BE51" s="152"/>
      <c r="BF51" s="152"/>
      <c r="BG51" s="152"/>
      <c r="BH51" s="152"/>
      <c r="BI51" s="153"/>
      <c r="BJ51" s="113" t="s">
        <v>42</v>
      </c>
      <c r="BK51" s="114"/>
      <c r="BL51" s="114"/>
      <c r="BM51" s="114"/>
      <c r="BN51" s="114"/>
      <c r="BO51" s="115"/>
      <c r="BP51" s="113"/>
      <c r="BQ51" s="114"/>
      <c r="BR51" s="114"/>
      <c r="BS51" s="114"/>
      <c r="BT51" s="114"/>
      <c r="BU51" s="114"/>
      <c r="BV51" s="114"/>
      <c r="BW51" s="115"/>
      <c r="BX51" s="154"/>
      <c r="BY51" s="155"/>
      <c r="BZ51" s="155"/>
      <c r="CA51" s="155"/>
      <c r="CB51" s="155"/>
      <c r="CC51" s="155"/>
      <c r="CD51" s="155"/>
      <c r="CE51" s="156"/>
      <c r="CF51" s="154"/>
      <c r="CG51" s="155"/>
      <c r="CH51" s="155"/>
      <c r="CI51" s="155"/>
      <c r="CJ51" s="155"/>
      <c r="CK51" s="155"/>
      <c r="CL51" s="155"/>
      <c r="CM51" s="156"/>
      <c r="CN51" s="154"/>
      <c r="CO51" s="155"/>
      <c r="CP51" s="155"/>
      <c r="CQ51" s="155"/>
      <c r="CR51" s="155"/>
      <c r="CS51" s="155"/>
      <c r="CT51" s="155"/>
      <c r="CU51" s="156"/>
      <c r="CV51" s="154"/>
      <c r="CW51" s="155"/>
      <c r="CX51" s="155"/>
      <c r="CY51" s="155"/>
      <c r="CZ51" s="155"/>
      <c r="DA51" s="155"/>
      <c r="DB51" s="155"/>
      <c r="DC51" s="156"/>
    </row>
    <row r="52" spans="1:107" ht="15" customHeight="1">
      <c r="A52" s="118" t="s">
        <v>270</v>
      </c>
      <c r="B52" s="118"/>
      <c r="C52" s="118"/>
      <c r="D52" s="118"/>
      <c r="E52" s="118"/>
      <c r="F52" s="119" t="s">
        <v>271</v>
      </c>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2" t="s">
        <v>272</v>
      </c>
      <c r="BE52" s="112"/>
      <c r="BF52" s="112"/>
      <c r="BG52" s="112"/>
      <c r="BH52" s="112"/>
      <c r="BI52" s="112"/>
      <c r="BJ52" s="112" t="s">
        <v>42</v>
      </c>
      <c r="BK52" s="112"/>
      <c r="BL52" s="112"/>
      <c r="BM52" s="112"/>
      <c r="BN52" s="112"/>
      <c r="BO52" s="112"/>
      <c r="BP52" s="113"/>
      <c r="BQ52" s="114"/>
      <c r="BR52" s="114"/>
      <c r="BS52" s="114"/>
      <c r="BT52" s="114"/>
      <c r="BU52" s="114"/>
      <c r="BV52" s="114"/>
      <c r="BW52" s="115"/>
      <c r="BX52" s="117">
        <f>BX48</f>
        <v>22369078.55</v>
      </c>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row>
    <row r="53" spans="1:107" ht="39" customHeight="1">
      <c r="A53" s="130" t="s">
        <v>273</v>
      </c>
      <c r="B53" s="131"/>
      <c r="C53" s="131"/>
      <c r="D53" s="131"/>
      <c r="E53" s="132"/>
      <c r="F53" s="181" t="s">
        <v>352</v>
      </c>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12" t="s">
        <v>274</v>
      </c>
      <c r="BE53" s="112"/>
      <c r="BF53" s="112"/>
      <c r="BG53" s="112"/>
      <c r="BH53" s="112"/>
      <c r="BI53" s="112"/>
      <c r="BJ53" s="112" t="s">
        <v>42</v>
      </c>
      <c r="BK53" s="112"/>
      <c r="BL53" s="112"/>
      <c r="BM53" s="112"/>
      <c r="BN53" s="112"/>
      <c r="BO53" s="112"/>
      <c r="BP53" s="113"/>
      <c r="BQ53" s="114"/>
      <c r="BR53" s="114"/>
      <c r="BS53" s="114"/>
      <c r="BT53" s="114"/>
      <c r="BU53" s="114"/>
      <c r="BV53" s="114"/>
      <c r="BW53" s="115"/>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row>
    <row r="54" spans="1:107" ht="12.75" customHeight="1">
      <c r="A54" s="42"/>
      <c r="B54" s="43"/>
      <c r="C54" s="43"/>
      <c r="D54" s="43"/>
      <c r="E54" s="182"/>
      <c r="F54" s="183" t="s">
        <v>275</v>
      </c>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4"/>
      <c r="BD54" s="115" t="s">
        <v>276</v>
      </c>
      <c r="BE54" s="112"/>
      <c r="BF54" s="112"/>
      <c r="BG54" s="112"/>
      <c r="BH54" s="112"/>
      <c r="BI54" s="112"/>
      <c r="BJ54" s="112"/>
      <c r="BK54" s="112"/>
      <c r="BL54" s="112"/>
      <c r="BM54" s="112"/>
      <c r="BN54" s="112"/>
      <c r="BO54" s="112"/>
      <c r="BP54" s="113"/>
      <c r="BQ54" s="114"/>
      <c r="BR54" s="114"/>
      <c r="BS54" s="114"/>
      <c r="BT54" s="114"/>
      <c r="BU54" s="114"/>
      <c r="BV54" s="114"/>
      <c r="BW54" s="115"/>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row>
    <row r="55" spans="1:107" ht="39.75" customHeight="1">
      <c r="A55" s="42" t="s">
        <v>277</v>
      </c>
      <c r="B55" s="43"/>
      <c r="C55" s="43"/>
      <c r="D55" s="43"/>
      <c r="E55" s="182"/>
      <c r="F55" s="183" t="s">
        <v>278</v>
      </c>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4"/>
      <c r="BD55" s="115" t="s">
        <v>279</v>
      </c>
      <c r="BE55" s="112"/>
      <c r="BF55" s="112"/>
      <c r="BG55" s="112"/>
      <c r="BH55" s="112"/>
      <c r="BI55" s="112"/>
      <c r="BJ55" s="112" t="s">
        <v>42</v>
      </c>
      <c r="BK55" s="112"/>
      <c r="BL55" s="112"/>
      <c r="BM55" s="112"/>
      <c r="BN55" s="112"/>
      <c r="BO55" s="112"/>
      <c r="BP55" s="113"/>
      <c r="BQ55" s="114"/>
      <c r="BR55" s="114"/>
      <c r="BS55" s="114"/>
      <c r="BT55" s="114"/>
      <c r="BU55" s="114"/>
      <c r="BV55" s="114"/>
      <c r="BW55" s="115"/>
      <c r="BX55" s="116">
        <f>BX56</f>
        <v>58148750.550000004</v>
      </c>
      <c r="BY55" s="116"/>
      <c r="BZ55" s="116"/>
      <c r="CA55" s="116"/>
      <c r="CB55" s="116"/>
      <c r="CC55" s="116"/>
      <c r="CD55" s="116"/>
      <c r="CE55" s="116"/>
      <c r="CF55" s="116">
        <f>CF56</f>
        <v>29964000</v>
      </c>
      <c r="CG55" s="116"/>
      <c r="CH55" s="116"/>
      <c r="CI55" s="116"/>
      <c r="CJ55" s="116"/>
      <c r="CK55" s="116"/>
      <c r="CL55" s="116"/>
      <c r="CM55" s="116"/>
      <c r="CN55" s="116">
        <f>CN56</f>
        <v>29964000</v>
      </c>
      <c r="CO55" s="116"/>
      <c r="CP55" s="116"/>
      <c r="CQ55" s="116"/>
      <c r="CR55" s="116"/>
      <c r="CS55" s="116"/>
      <c r="CT55" s="116"/>
      <c r="CU55" s="116"/>
      <c r="CV55" s="117"/>
      <c r="CW55" s="117"/>
      <c r="CX55" s="117"/>
      <c r="CY55" s="117"/>
      <c r="CZ55" s="117"/>
      <c r="DA55" s="117"/>
      <c r="DB55" s="117"/>
      <c r="DC55" s="117"/>
    </row>
    <row r="56" spans="1:107" ht="12.75">
      <c r="A56" s="42"/>
      <c r="B56" s="43"/>
      <c r="C56" s="43"/>
      <c r="D56" s="43"/>
      <c r="E56" s="182"/>
      <c r="F56" s="168" t="s">
        <v>275</v>
      </c>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85"/>
      <c r="BD56" s="115" t="s">
        <v>280</v>
      </c>
      <c r="BE56" s="112"/>
      <c r="BF56" s="112"/>
      <c r="BG56" s="112"/>
      <c r="BH56" s="112"/>
      <c r="BI56" s="112"/>
      <c r="BJ56" s="112"/>
      <c r="BK56" s="112"/>
      <c r="BL56" s="112"/>
      <c r="BM56" s="112"/>
      <c r="BN56" s="112"/>
      <c r="BO56" s="112"/>
      <c r="BP56" s="113"/>
      <c r="BQ56" s="114"/>
      <c r="BR56" s="114"/>
      <c r="BS56" s="114"/>
      <c r="BT56" s="114"/>
      <c r="BU56" s="114"/>
      <c r="BV56" s="114"/>
      <c r="BW56" s="115"/>
      <c r="BX56" s="116">
        <f>BX9</f>
        <v>58148750.550000004</v>
      </c>
      <c r="BY56" s="116"/>
      <c r="BZ56" s="116"/>
      <c r="CA56" s="116"/>
      <c r="CB56" s="116"/>
      <c r="CC56" s="116"/>
      <c r="CD56" s="116"/>
      <c r="CE56" s="116"/>
      <c r="CF56" s="116">
        <v>29964000</v>
      </c>
      <c r="CG56" s="116"/>
      <c r="CH56" s="116"/>
      <c r="CI56" s="116"/>
      <c r="CJ56" s="116"/>
      <c r="CK56" s="116"/>
      <c r="CL56" s="116"/>
      <c r="CM56" s="116"/>
      <c r="CN56" s="116">
        <v>29964000</v>
      </c>
      <c r="CO56" s="116"/>
      <c r="CP56" s="116"/>
      <c r="CQ56" s="116"/>
      <c r="CR56" s="116"/>
      <c r="CS56" s="116"/>
      <c r="CT56" s="116"/>
      <c r="CU56" s="116"/>
      <c r="CV56" s="117"/>
      <c r="CW56" s="117"/>
      <c r="CX56" s="117"/>
      <c r="CY56" s="117"/>
      <c r="CZ56" s="117"/>
      <c r="DA56" s="117"/>
      <c r="DB56" s="117"/>
      <c r="DC56" s="117"/>
    </row>
    <row r="59" ht="12.75">
      <c r="A59" s="1" t="s">
        <v>281</v>
      </c>
    </row>
    <row r="60" spans="1:88" ht="12.75">
      <c r="A60" s="1" t="s">
        <v>282</v>
      </c>
      <c r="W60" s="62" t="s">
        <v>294</v>
      </c>
      <c r="X60" s="62"/>
      <c r="Y60" s="62"/>
      <c r="Z60" s="62"/>
      <c r="AA60" s="62"/>
      <c r="AB60" s="62"/>
      <c r="AC60" s="62"/>
      <c r="AD60" s="62"/>
      <c r="AE60" s="62"/>
      <c r="AF60" s="62"/>
      <c r="AG60" s="62"/>
      <c r="AH60" s="62"/>
      <c r="AI60" s="62"/>
      <c r="AJ60" s="62"/>
      <c r="AK60" s="62"/>
      <c r="AL60" s="62"/>
      <c r="AM60" s="62"/>
      <c r="AN60" s="62"/>
      <c r="AO60" s="62"/>
      <c r="AP60" s="62"/>
      <c r="AQ60" s="62"/>
      <c r="AR60" s="19"/>
      <c r="AS60" s="62"/>
      <c r="AT60" s="62"/>
      <c r="AU60" s="62"/>
      <c r="AV60" s="62"/>
      <c r="AW60" s="62"/>
      <c r="AX60" s="62"/>
      <c r="AY60" s="62"/>
      <c r="AZ60" s="62"/>
      <c r="BA60" s="62"/>
      <c r="BB60" s="62"/>
      <c r="BC60" s="62"/>
      <c r="BD60" s="62"/>
      <c r="BE60" s="62"/>
      <c r="BF60" s="62"/>
      <c r="BG60" s="19"/>
      <c r="BH60" s="62" t="s">
        <v>353</v>
      </c>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row>
    <row r="61" spans="23:88" s="20" customFormat="1" ht="9.75">
      <c r="W61" s="64" t="s">
        <v>283</v>
      </c>
      <c r="X61" s="64"/>
      <c r="Y61" s="64"/>
      <c r="Z61" s="64"/>
      <c r="AA61" s="64"/>
      <c r="AB61" s="64"/>
      <c r="AC61" s="64"/>
      <c r="AD61" s="64"/>
      <c r="AE61" s="64"/>
      <c r="AF61" s="64"/>
      <c r="AG61" s="64"/>
      <c r="AH61" s="64"/>
      <c r="AI61" s="64"/>
      <c r="AJ61" s="64"/>
      <c r="AK61" s="64"/>
      <c r="AL61" s="64"/>
      <c r="AM61" s="64"/>
      <c r="AN61" s="64"/>
      <c r="AO61" s="64"/>
      <c r="AP61" s="64"/>
      <c r="AQ61" s="64"/>
      <c r="AR61" s="5"/>
      <c r="AS61" s="64" t="s">
        <v>7</v>
      </c>
      <c r="AT61" s="64"/>
      <c r="AU61" s="64"/>
      <c r="AV61" s="64"/>
      <c r="AW61" s="64"/>
      <c r="AX61" s="64"/>
      <c r="AY61" s="64"/>
      <c r="AZ61" s="64"/>
      <c r="BA61" s="64"/>
      <c r="BB61" s="64"/>
      <c r="BC61" s="64"/>
      <c r="BD61" s="64"/>
      <c r="BE61" s="64"/>
      <c r="BF61" s="64"/>
      <c r="BG61" s="5"/>
      <c r="BH61" s="64" t="s">
        <v>8</v>
      </c>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row>
    <row r="62" ht="4.5" customHeight="1"/>
    <row r="63" spans="1:82" ht="12.75">
      <c r="A63" s="1" t="s">
        <v>284</v>
      </c>
      <c r="J63" s="62" t="s">
        <v>318</v>
      </c>
      <c r="K63" s="62"/>
      <c r="L63" s="62"/>
      <c r="M63" s="62"/>
      <c r="N63" s="62"/>
      <c r="O63" s="62"/>
      <c r="P63" s="62"/>
      <c r="Q63" s="62"/>
      <c r="R63" s="62"/>
      <c r="S63" s="62"/>
      <c r="T63" s="62"/>
      <c r="U63" s="62"/>
      <c r="V63" s="62"/>
      <c r="W63" s="62"/>
      <c r="X63" s="62"/>
      <c r="Y63" s="62"/>
      <c r="Z63" s="62"/>
      <c r="AA63" s="62"/>
      <c r="AB63" s="62"/>
      <c r="AC63" s="62"/>
      <c r="AD63" s="62"/>
      <c r="AF63" s="62" t="s">
        <v>354</v>
      </c>
      <c r="AG63" s="62"/>
      <c r="AH63" s="62"/>
      <c r="AI63" s="62"/>
      <c r="AJ63" s="62"/>
      <c r="AK63" s="62"/>
      <c r="AL63" s="62"/>
      <c r="AM63" s="62"/>
      <c r="AN63" s="62"/>
      <c r="AO63" s="62"/>
      <c r="AP63" s="62"/>
      <c r="AQ63" s="62"/>
      <c r="AR63" s="62"/>
      <c r="AS63" s="62"/>
      <c r="AT63" s="62"/>
      <c r="AU63" s="62"/>
      <c r="AV63" s="62"/>
      <c r="AW63" s="62"/>
      <c r="AX63" s="62"/>
      <c r="AY63" s="62"/>
      <c r="AZ63" s="62"/>
      <c r="BB63" s="62" t="s">
        <v>355</v>
      </c>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row>
    <row r="64" spans="10:82" s="20" customFormat="1" ht="9.75">
      <c r="J64" s="64" t="s">
        <v>283</v>
      </c>
      <c r="K64" s="64"/>
      <c r="L64" s="64"/>
      <c r="M64" s="64"/>
      <c r="N64" s="64"/>
      <c r="O64" s="64"/>
      <c r="P64" s="64"/>
      <c r="Q64" s="64"/>
      <c r="R64" s="64"/>
      <c r="S64" s="64"/>
      <c r="T64" s="64"/>
      <c r="U64" s="64"/>
      <c r="V64" s="64"/>
      <c r="W64" s="64"/>
      <c r="X64" s="64"/>
      <c r="Y64" s="64"/>
      <c r="Z64" s="64"/>
      <c r="AA64" s="64"/>
      <c r="AB64" s="64"/>
      <c r="AC64" s="64"/>
      <c r="AD64" s="64"/>
      <c r="AF64" s="64" t="s">
        <v>285</v>
      </c>
      <c r="AG64" s="64"/>
      <c r="AH64" s="64"/>
      <c r="AI64" s="64"/>
      <c r="AJ64" s="64"/>
      <c r="AK64" s="64"/>
      <c r="AL64" s="64"/>
      <c r="AM64" s="64"/>
      <c r="AN64" s="64"/>
      <c r="AO64" s="64"/>
      <c r="AP64" s="64"/>
      <c r="AQ64" s="64"/>
      <c r="AR64" s="64"/>
      <c r="AS64" s="64"/>
      <c r="AT64" s="64"/>
      <c r="AU64" s="64"/>
      <c r="AV64" s="64"/>
      <c r="AW64" s="64"/>
      <c r="AX64" s="64"/>
      <c r="AY64" s="64"/>
      <c r="AZ64" s="64"/>
      <c r="BB64" s="64" t="s">
        <v>286</v>
      </c>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row>
    <row r="65" ht="4.5" customHeight="1"/>
    <row r="66" spans="2:24" ht="12.75">
      <c r="B66" s="6" t="s">
        <v>9</v>
      </c>
      <c r="C66" s="65" t="s">
        <v>370</v>
      </c>
      <c r="D66" s="65"/>
      <c r="E66" s="65"/>
      <c r="F66" s="1" t="s">
        <v>10</v>
      </c>
      <c r="H66" s="65" t="s">
        <v>366</v>
      </c>
      <c r="I66" s="65"/>
      <c r="J66" s="65"/>
      <c r="K66" s="65"/>
      <c r="L66" s="65"/>
      <c r="M66" s="65"/>
      <c r="N66" s="65"/>
      <c r="O66" s="65"/>
      <c r="P66" s="65"/>
      <c r="Q66" s="65"/>
      <c r="R66" s="65"/>
      <c r="S66" s="66">
        <v>20</v>
      </c>
      <c r="T66" s="66"/>
      <c r="U66" s="67" t="s">
        <v>319</v>
      </c>
      <c r="V66" s="67"/>
      <c r="W66" s="67"/>
      <c r="X66" s="1" t="s">
        <v>11</v>
      </c>
    </row>
    <row r="67" ht="13.5" thickBot="1"/>
    <row r="68" spans="1:60" ht="12.75">
      <c r="A68" s="21"/>
      <c r="B68" s="22" t="s">
        <v>287</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25"/>
    </row>
    <row r="70" spans="1:60" s="28" customFormat="1" ht="9.75">
      <c r="A70" s="26"/>
      <c r="B70" s="64" t="s">
        <v>288</v>
      </c>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27"/>
    </row>
    <row r="71" spans="1:60" ht="12.75">
      <c r="A71" s="24"/>
      <c r="B71" s="62"/>
      <c r="C71" s="62"/>
      <c r="D71" s="62"/>
      <c r="E71" s="62"/>
      <c r="F71" s="62"/>
      <c r="G71" s="62"/>
      <c r="H71" s="62"/>
      <c r="I71" s="62"/>
      <c r="J71" s="62"/>
      <c r="K71" s="62"/>
      <c r="L71" s="62"/>
      <c r="M71" s="62"/>
      <c r="N71" s="62"/>
      <c r="O71" s="62"/>
      <c r="P71" s="29"/>
      <c r="Q71" s="29"/>
      <c r="R71" s="29"/>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25"/>
    </row>
    <row r="72" spans="1:60" s="20" customFormat="1" ht="9.75">
      <c r="A72" s="30"/>
      <c r="B72" s="64" t="s">
        <v>7</v>
      </c>
      <c r="C72" s="64"/>
      <c r="D72" s="64"/>
      <c r="E72" s="64"/>
      <c r="F72" s="64"/>
      <c r="G72" s="64"/>
      <c r="H72" s="64"/>
      <c r="I72" s="64"/>
      <c r="J72" s="64"/>
      <c r="K72" s="64"/>
      <c r="L72" s="64"/>
      <c r="M72" s="64"/>
      <c r="N72" s="64"/>
      <c r="O72" s="64"/>
      <c r="P72" s="31"/>
      <c r="Q72" s="31"/>
      <c r="R72" s="31"/>
      <c r="S72" s="64" t="s">
        <v>8</v>
      </c>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32"/>
    </row>
    <row r="73" spans="1:60" ht="12.75">
      <c r="A73" s="24"/>
      <c r="B73" s="7" t="s">
        <v>9</v>
      </c>
      <c r="C73" s="65"/>
      <c r="D73" s="65"/>
      <c r="E73" s="65"/>
      <c r="F73" s="29" t="s">
        <v>10</v>
      </c>
      <c r="G73" s="29"/>
      <c r="H73" s="65"/>
      <c r="I73" s="65"/>
      <c r="J73" s="65"/>
      <c r="K73" s="65"/>
      <c r="L73" s="65"/>
      <c r="M73" s="65"/>
      <c r="N73" s="65"/>
      <c r="O73" s="65"/>
      <c r="P73" s="65"/>
      <c r="Q73" s="65"/>
      <c r="R73" s="65"/>
      <c r="S73" s="66">
        <v>20</v>
      </c>
      <c r="T73" s="66"/>
      <c r="U73" s="67"/>
      <c r="V73" s="67"/>
      <c r="W73" s="67"/>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C73:E73"/>
    <mergeCell ref="H73:R73"/>
    <mergeCell ref="S73:T73"/>
    <mergeCell ref="U73:W73"/>
    <mergeCell ref="B69:BG69"/>
    <mergeCell ref="B70:BG70"/>
    <mergeCell ref="B71:O71"/>
    <mergeCell ref="S71:BG71"/>
    <mergeCell ref="B72:O72"/>
    <mergeCell ref="S72:BG72"/>
    <mergeCell ref="J64:AD64"/>
    <mergeCell ref="AF64:AZ64"/>
    <mergeCell ref="BB64:CD64"/>
    <mergeCell ref="C66:E66"/>
    <mergeCell ref="H66:R66"/>
    <mergeCell ref="S66:T66"/>
    <mergeCell ref="U66:W66"/>
    <mergeCell ref="W61:AQ61"/>
    <mergeCell ref="AS61:BF61"/>
    <mergeCell ref="BH61:CJ61"/>
    <mergeCell ref="J63:AD63"/>
    <mergeCell ref="AF63:AZ63"/>
    <mergeCell ref="BB63:CD63"/>
    <mergeCell ref="CF56:CM56"/>
    <mergeCell ref="CN56:CU56"/>
    <mergeCell ref="CV56:DC56"/>
    <mergeCell ref="W60:AQ60"/>
    <mergeCell ref="AS60:BF60"/>
    <mergeCell ref="BH60:CJ60"/>
    <mergeCell ref="A56:E56"/>
    <mergeCell ref="F56:BC56"/>
    <mergeCell ref="BD56:BI56"/>
    <mergeCell ref="BJ56:BO56"/>
    <mergeCell ref="BP56:BW56"/>
    <mergeCell ref="BX56:CE56"/>
    <mergeCell ref="CV54:DC54"/>
    <mergeCell ref="A55:E55"/>
    <mergeCell ref="F55:BC55"/>
    <mergeCell ref="BD55:BI55"/>
    <mergeCell ref="BJ55:BO55"/>
    <mergeCell ref="BP55:BW55"/>
    <mergeCell ref="BX55:CE55"/>
    <mergeCell ref="CF55:CM55"/>
    <mergeCell ref="CN55:CU55"/>
    <mergeCell ref="CV55:DC55"/>
    <mergeCell ref="CN53:CU53"/>
    <mergeCell ref="CV53:DC53"/>
    <mergeCell ref="A54:E54"/>
    <mergeCell ref="F54:BC54"/>
    <mergeCell ref="BD54:BI54"/>
    <mergeCell ref="BJ54:BO54"/>
    <mergeCell ref="BP54:BW54"/>
    <mergeCell ref="BX54:CE54"/>
    <mergeCell ref="CF54:CM54"/>
    <mergeCell ref="CN54:CU54"/>
    <mergeCell ref="CF52:CM52"/>
    <mergeCell ref="CN52:CU52"/>
    <mergeCell ref="CV52:DC52"/>
    <mergeCell ref="A53:E53"/>
    <mergeCell ref="F53:BC53"/>
    <mergeCell ref="BD53:BI53"/>
    <mergeCell ref="BJ53:BO53"/>
    <mergeCell ref="BP53:BW53"/>
    <mergeCell ref="BX53:CE53"/>
    <mergeCell ref="CF53:CM53"/>
    <mergeCell ref="BX51:CE51"/>
    <mergeCell ref="CF51:CM51"/>
    <mergeCell ref="CN51:CU51"/>
    <mergeCell ref="CV51:DC51"/>
    <mergeCell ref="A52:E52"/>
    <mergeCell ref="F52:BC52"/>
    <mergeCell ref="BD52:BI52"/>
    <mergeCell ref="BJ52:BO52"/>
    <mergeCell ref="BP52:BW52"/>
    <mergeCell ref="BX52:CE52"/>
    <mergeCell ref="F50:BC50"/>
    <mergeCell ref="A51:E51"/>
    <mergeCell ref="F51:BC51"/>
    <mergeCell ref="BD51:BI51"/>
    <mergeCell ref="BJ51:BO51"/>
    <mergeCell ref="BP51:BW51"/>
    <mergeCell ref="CV48:DC48"/>
    <mergeCell ref="A49:E50"/>
    <mergeCell ref="F49:BC49"/>
    <mergeCell ref="BD49:BI50"/>
    <mergeCell ref="BJ49:BO50"/>
    <mergeCell ref="BP49:BW50"/>
    <mergeCell ref="BX49:CE50"/>
    <mergeCell ref="CF49:CM50"/>
    <mergeCell ref="CN49:CU50"/>
    <mergeCell ref="CV49:DC50"/>
    <mergeCell ref="CN47:CU47"/>
    <mergeCell ref="CV47:DC47"/>
    <mergeCell ref="A48:E48"/>
    <mergeCell ref="F48:BC48"/>
    <mergeCell ref="BD48:BI48"/>
    <mergeCell ref="BJ48:BO48"/>
    <mergeCell ref="BP48:BW48"/>
    <mergeCell ref="BX48:CE48"/>
    <mergeCell ref="CF48:CM48"/>
    <mergeCell ref="CN48:CU48"/>
    <mergeCell ref="CN45:CU46"/>
    <mergeCell ref="CV45:DC46"/>
    <mergeCell ref="F46:BC46"/>
    <mergeCell ref="A47:E47"/>
    <mergeCell ref="F47:BC47"/>
    <mergeCell ref="BD47:BI47"/>
    <mergeCell ref="BJ47:BO47"/>
    <mergeCell ref="BP47:BW47"/>
    <mergeCell ref="BX47:CE47"/>
    <mergeCell ref="CF47:CM47"/>
    <mergeCell ref="CF44:CM44"/>
    <mergeCell ref="CN44:CU44"/>
    <mergeCell ref="CV44:DC44"/>
    <mergeCell ref="A45:E46"/>
    <mergeCell ref="F45:BC45"/>
    <mergeCell ref="BD45:BI46"/>
    <mergeCell ref="BJ45:BO46"/>
    <mergeCell ref="BP45:BW46"/>
    <mergeCell ref="BX45:CE46"/>
    <mergeCell ref="CF45:CM46"/>
    <mergeCell ref="A44:E44"/>
    <mergeCell ref="F44:BC44"/>
    <mergeCell ref="BD44:BI44"/>
    <mergeCell ref="BJ44:BO44"/>
    <mergeCell ref="BP44:BW44"/>
    <mergeCell ref="BX44:CE44"/>
    <mergeCell ref="CV42:DC42"/>
    <mergeCell ref="A43:E43"/>
    <mergeCell ref="F43:BC43"/>
    <mergeCell ref="BD43:BI43"/>
    <mergeCell ref="BJ43:BO43"/>
    <mergeCell ref="BP43:BW43"/>
    <mergeCell ref="BX43:CE43"/>
    <mergeCell ref="CF43:CM43"/>
    <mergeCell ref="CN43:CU43"/>
    <mergeCell ref="CV43:DC43"/>
    <mergeCell ref="CN41:CU41"/>
    <mergeCell ref="CV41:DC41"/>
    <mergeCell ref="A42:E42"/>
    <mergeCell ref="F42:BC42"/>
    <mergeCell ref="BD42:BI42"/>
    <mergeCell ref="BJ42:BO42"/>
    <mergeCell ref="BP42:BW42"/>
    <mergeCell ref="BX42:CE42"/>
    <mergeCell ref="CF42:CM42"/>
    <mergeCell ref="CN42:CU42"/>
    <mergeCell ref="CF40:CM40"/>
    <mergeCell ref="CN40:CU40"/>
    <mergeCell ref="CV40:DC40"/>
    <mergeCell ref="A41:E41"/>
    <mergeCell ref="F41:BC41"/>
    <mergeCell ref="BD41:BI41"/>
    <mergeCell ref="BJ41:BO41"/>
    <mergeCell ref="BP41:BW41"/>
    <mergeCell ref="BX41:CE41"/>
    <mergeCell ref="CF41:CM41"/>
    <mergeCell ref="CF38:CM39"/>
    <mergeCell ref="CN38:CU39"/>
    <mergeCell ref="CV38:DC39"/>
    <mergeCell ref="F39:BC39"/>
    <mergeCell ref="A40:E40"/>
    <mergeCell ref="F40:BC40"/>
    <mergeCell ref="BD40:BI40"/>
    <mergeCell ref="BJ40:BO40"/>
    <mergeCell ref="BP40:BW40"/>
    <mergeCell ref="BX40:CE40"/>
    <mergeCell ref="A38:E39"/>
    <mergeCell ref="F38:BC38"/>
    <mergeCell ref="BD38:BI39"/>
    <mergeCell ref="BJ38:BO39"/>
    <mergeCell ref="BP38:BW39"/>
    <mergeCell ref="BX38:CE39"/>
    <mergeCell ref="CV35:DC35"/>
    <mergeCell ref="A36:E37"/>
    <mergeCell ref="F36:BC37"/>
    <mergeCell ref="BD36:BI37"/>
    <mergeCell ref="BJ36:BO37"/>
    <mergeCell ref="BP36:BW37"/>
    <mergeCell ref="BX36:CE37"/>
    <mergeCell ref="CF36:CM37"/>
    <mergeCell ref="CN36:CU37"/>
    <mergeCell ref="CV36:DC37"/>
    <mergeCell ref="CV33:DC34"/>
    <mergeCell ref="F34:BC34"/>
    <mergeCell ref="A35:E35"/>
    <mergeCell ref="F35:BC35"/>
    <mergeCell ref="BD35:BI35"/>
    <mergeCell ref="BJ35:BO35"/>
    <mergeCell ref="BP35:BW35"/>
    <mergeCell ref="BX35:CE35"/>
    <mergeCell ref="CF35:CM35"/>
    <mergeCell ref="CN35:CU35"/>
    <mergeCell ref="CV30:DC32"/>
    <mergeCell ref="F31:BC32"/>
    <mergeCell ref="A33:E34"/>
    <mergeCell ref="F33:BC33"/>
    <mergeCell ref="BD33:BI34"/>
    <mergeCell ref="BJ33:BO34"/>
    <mergeCell ref="BP33:BW34"/>
    <mergeCell ref="BX33:CE34"/>
    <mergeCell ref="CF33:CM34"/>
    <mergeCell ref="CN33:CU34"/>
    <mergeCell ref="CN27:CU29"/>
    <mergeCell ref="CV27:DC29"/>
    <mergeCell ref="A30:E32"/>
    <mergeCell ref="F30:BC30"/>
    <mergeCell ref="BD30:BI32"/>
    <mergeCell ref="BJ30:BO32"/>
    <mergeCell ref="BP30:BW32"/>
    <mergeCell ref="BX30:CE32"/>
    <mergeCell ref="CF30:CM32"/>
    <mergeCell ref="CN30:CU32"/>
    <mergeCell ref="CF26:CM26"/>
    <mergeCell ref="CN26:CU26"/>
    <mergeCell ref="CV26:DC26"/>
    <mergeCell ref="A27:E29"/>
    <mergeCell ref="F27:BC29"/>
    <mergeCell ref="BD27:BI29"/>
    <mergeCell ref="BJ27:BO29"/>
    <mergeCell ref="BP27:BW29"/>
    <mergeCell ref="BX27:CE29"/>
    <mergeCell ref="CF27:CM29"/>
    <mergeCell ref="BX25:CE25"/>
    <mergeCell ref="CF25:CM25"/>
    <mergeCell ref="CN25:CU25"/>
    <mergeCell ref="CV25:DC25"/>
    <mergeCell ref="A26:E26"/>
    <mergeCell ref="F26:BC26"/>
    <mergeCell ref="BD26:BI26"/>
    <mergeCell ref="BJ26:BO26"/>
    <mergeCell ref="BP26:BW26"/>
    <mergeCell ref="BX26:CE26"/>
    <mergeCell ref="F24:BC24"/>
    <mergeCell ref="A25:E25"/>
    <mergeCell ref="F25:BC25"/>
    <mergeCell ref="BD25:BI25"/>
    <mergeCell ref="BJ25:BO25"/>
    <mergeCell ref="BP25:BW25"/>
    <mergeCell ref="CV22:DC22"/>
    <mergeCell ref="A23:E24"/>
    <mergeCell ref="F23:BC23"/>
    <mergeCell ref="BD23:BI24"/>
    <mergeCell ref="BJ23:BO24"/>
    <mergeCell ref="BP23:BW24"/>
    <mergeCell ref="BX23:CE24"/>
    <mergeCell ref="CF23:CM24"/>
    <mergeCell ref="CN23:CU24"/>
    <mergeCell ref="CV23:DC24"/>
    <mergeCell ref="CN19:CU21"/>
    <mergeCell ref="CV19:DC21"/>
    <mergeCell ref="A22:E22"/>
    <mergeCell ref="F22:BC22"/>
    <mergeCell ref="BD22:BI22"/>
    <mergeCell ref="BJ22:BO22"/>
    <mergeCell ref="BP22:BW22"/>
    <mergeCell ref="BX22:CE22"/>
    <mergeCell ref="CF22:CM22"/>
    <mergeCell ref="CN22:CU22"/>
    <mergeCell ref="CN10:CU18"/>
    <mergeCell ref="CV10:DC18"/>
    <mergeCell ref="F11:BC18"/>
    <mergeCell ref="A19:E21"/>
    <mergeCell ref="F19:BC21"/>
    <mergeCell ref="BD19:BI21"/>
    <mergeCell ref="BJ19:BO21"/>
    <mergeCell ref="BP19:BW21"/>
    <mergeCell ref="BX19:CE21"/>
    <mergeCell ref="CF19:CM21"/>
    <mergeCell ref="CF9:CM9"/>
    <mergeCell ref="CN9:CU9"/>
    <mergeCell ref="CV9:DC9"/>
    <mergeCell ref="A10:E18"/>
    <mergeCell ref="F10:BC10"/>
    <mergeCell ref="BD10:BI18"/>
    <mergeCell ref="BJ10:BO18"/>
    <mergeCell ref="BP10:BW18"/>
    <mergeCell ref="BX10:CE18"/>
    <mergeCell ref="CF10:CM18"/>
    <mergeCell ref="A9:E9"/>
    <mergeCell ref="F9:BC9"/>
    <mergeCell ref="BD9:BI9"/>
    <mergeCell ref="BJ9:BO9"/>
    <mergeCell ref="BP9:BW9"/>
    <mergeCell ref="BX9:CE9"/>
    <mergeCell ref="CV4:DC7"/>
    <mergeCell ref="A8:E8"/>
    <mergeCell ref="F8:BC8"/>
    <mergeCell ref="BD8:BI8"/>
    <mergeCell ref="BJ8:BO8"/>
    <mergeCell ref="BP8:BW8"/>
    <mergeCell ref="BX8:CE8"/>
    <mergeCell ref="CF8:CM8"/>
    <mergeCell ref="CN8:CU8"/>
    <mergeCell ref="CV8:DC8"/>
    <mergeCell ref="A1:DC1"/>
    <mergeCell ref="A3:E7"/>
    <mergeCell ref="F3:BC7"/>
    <mergeCell ref="BD3:BI7"/>
    <mergeCell ref="BJ3:BO7"/>
    <mergeCell ref="BP3:BW7"/>
    <mergeCell ref="BX3:DC3"/>
    <mergeCell ref="BX4:CE7"/>
    <mergeCell ref="CF4:CM7"/>
    <mergeCell ref="CN4:CU7"/>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view="pageBreakPreview" zoomScale="130" zoomScaleSheetLayoutView="130" zoomScalePageLayoutView="0" workbookViewId="0" topLeftCell="A1">
      <selection activeCell="AK19" sqref="AK19"/>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88" t="s">
        <v>356</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row>
    <row r="3" spans="1:99" s="35" customFormat="1" ht="24.75" customHeight="1">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row>
    <row r="4" spans="1:99" s="35" customFormat="1" ht="76.5" customHeight="1">
      <c r="A4" s="186" t="s">
        <v>357</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row>
    <row r="5" spans="1:99" s="35" customFormat="1" ht="12.75" customHeight="1">
      <c r="A5" s="88" t="s">
        <v>358</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row>
    <row r="6" spans="1:99" s="35" customFormat="1" ht="12.75" customHeight="1">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row>
    <row r="7" spans="1:99" s="35" customFormat="1" ht="12.75" customHeight="1">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row>
    <row r="8" spans="1:99" s="35" customFormat="1" ht="12.75" customHeight="1">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row>
    <row r="9" spans="1:99" s="35" customFormat="1" ht="12.75" customHeight="1">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row>
    <row r="10" spans="1:99" s="35" customFormat="1" ht="16.5" customHeight="1">
      <c r="A10" s="88" t="s">
        <v>289</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row>
    <row r="11" spans="1:99" s="35" customFormat="1" ht="21.75" customHeight="1">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row>
    <row r="12" s="17" customFormat="1" ht="12" customHeight="1">
      <c r="A12" s="17" t="s">
        <v>290</v>
      </c>
    </row>
    <row r="13" s="17" customFormat="1" ht="12" customHeight="1">
      <c r="A13" s="17" t="s">
        <v>291</v>
      </c>
    </row>
    <row r="14" s="17" customFormat="1" ht="12" customHeight="1">
      <c r="A14" s="17" t="s">
        <v>292</v>
      </c>
    </row>
    <row r="15" spans="1:99" s="17" customFormat="1" ht="13.5" customHeight="1">
      <c r="A15" s="88" t="s">
        <v>293</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row>
    <row r="16" spans="1:99" s="17" customFormat="1" ht="13.5" customHeight="1">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2022-05-11T04:31:44Z</cp:lastPrinted>
  <dcterms:created xsi:type="dcterms:W3CDTF">2020-11-17T10:44:50Z</dcterms:created>
  <dcterms:modified xsi:type="dcterms:W3CDTF">2022-05-11T04:31:51Z</dcterms:modified>
  <cp:category/>
  <cp:version/>
  <cp:contentType/>
  <cp:contentStatus/>
</cp:coreProperties>
</file>