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X52" i="2" l="1"/>
  <c r="BX48" i="2"/>
  <c r="BX44" i="2" s="1"/>
  <c r="BP74" i="1"/>
  <c r="BP81" i="1"/>
  <c r="BP71" i="1"/>
  <c r="BP43" i="1"/>
  <c r="BP90" i="1"/>
  <c r="BP89" i="1"/>
  <c r="BP230" i="1"/>
  <c r="BP139" i="1"/>
  <c r="BP119" i="1"/>
  <c r="BP140" i="1"/>
  <c r="BP120" i="1"/>
  <c r="BX32" i="2" l="1"/>
  <c r="BP212" i="1"/>
  <c r="BP129" i="1"/>
  <c r="BP109" i="1"/>
  <c r="BP85" i="1"/>
  <c r="BP216" i="1"/>
  <c r="BP121" i="1"/>
  <c r="BP141" i="1"/>
  <c r="BP84" i="1" l="1"/>
  <c r="BP137" i="1"/>
  <c r="BP117" i="1"/>
  <c r="BX31" i="2" l="1"/>
  <c r="BP33" i="1"/>
  <c r="BP210" i="1"/>
  <c r="BP208" i="1"/>
  <c r="BP138" i="1"/>
  <c r="BP118" i="1"/>
  <c r="BP231" i="1" l="1"/>
  <c r="CH91" i="1"/>
  <c r="BY91" i="1"/>
  <c r="BP91" i="1"/>
  <c r="BP235" i="1" l="1"/>
  <c r="BP203" i="1"/>
  <c r="BP234" i="1" l="1"/>
  <c r="BP202" i="1"/>
  <c r="CN48" i="2" l="1"/>
  <c r="CF48" i="2"/>
  <c r="CN31" i="2"/>
  <c r="CF31" i="2"/>
  <c r="CH133" i="1"/>
  <c r="CH113" i="1"/>
  <c r="CH53" i="1" s="1"/>
  <c r="CH225" i="1"/>
  <c r="BY225" i="1"/>
  <c r="BP225" i="1"/>
  <c r="CH231" i="1"/>
  <c r="BY231" i="1"/>
  <c r="CH173" i="1"/>
  <c r="BP229" i="1"/>
  <c r="CH223" i="1"/>
  <c r="BY223" i="1"/>
  <c r="BP223" i="1"/>
  <c r="CH215" i="1"/>
  <c r="BY215" i="1"/>
  <c r="BP215" i="1"/>
  <c r="CH198" i="1"/>
  <c r="BY198" i="1"/>
  <c r="BP198" i="1"/>
  <c r="CH136" i="1"/>
  <c r="BY136" i="1"/>
  <c r="BP136" i="1"/>
  <c r="CH124" i="1"/>
  <c r="BY124" i="1"/>
  <c r="BP124" i="1"/>
  <c r="CH116" i="1"/>
  <c r="BY116" i="1"/>
  <c r="BP116" i="1"/>
  <c r="CH235" i="1"/>
  <c r="BY235" i="1"/>
  <c r="CH228" i="1"/>
  <c r="BY228" i="1"/>
  <c r="BP228" i="1"/>
  <c r="CH222" i="1"/>
  <c r="BY222" i="1"/>
  <c r="BP222" i="1"/>
  <c r="CH214" i="1"/>
  <c r="BY214" i="1"/>
  <c r="BP214" i="1"/>
  <c r="CH209" i="1"/>
  <c r="BY209" i="1"/>
  <c r="BP209" i="1"/>
  <c r="CH203" i="1"/>
  <c r="BY203" i="1"/>
  <c r="CH175" i="1"/>
  <c r="BY175" i="1"/>
  <c r="BP175" i="1"/>
  <c r="CH171" i="1"/>
  <c r="BY171" i="1"/>
  <c r="BP171" i="1"/>
  <c r="CH154" i="1"/>
  <c r="BY154" i="1"/>
  <c r="BP154" i="1"/>
  <c r="CH134" i="1"/>
  <c r="BY134" i="1"/>
  <c r="BP134" i="1"/>
  <c r="CH114" i="1"/>
  <c r="BY114" i="1"/>
  <c r="BP114" i="1"/>
  <c r="BY133" i="1"/>
  <c r="BP133" i="1"/>
  <c r="BY113" i="1"/>
  <c r="BP113" i="1"/>
  <c r="CH227" i="1"/>
  <c r="BY227" i="1"/>
  <c r="BP227" i="1"/>
  <c r="BY56" i="1" l="1"/>
  <c r="CH56" i="1"/>
  <c r="BY53" i="1"/>
  <c r="CH226" i="1"/>
  <c r="BY226" i="1"/>
  <c r="BP226" i="1"/>
  <c r="CH221" i="1"/>
  <c r="BY221" i="1"/>
  <c r="BP221" i="1"/>
  <c r="BP213" i="1"/>
  <c r="BY213" i="1"/>
  <c r="CH213" i="1"/>
  <c r="CH207" i="1"/>
  <c r="BY207" i="1"/>
  <c r="BP207" i="1"/>
  <c r="CH202" i="1"/>
  <c r="BY202" i="1"/>
  <c r="CH234" i="1"/>
  <c r="BY234"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Y77" i="1"/>
  <c r="CH72" i="1"/>
  <c r="CH77" i="1"/>
  <c r="BY72" i="1"/>
  <c r="BP72" i="1"/>
  <c r="BP77" i="1"/>
  <c r="BP220" i="1"/>
  <c r="BP122" i="1"/>
  <c r="BP62" i="1"/>
  <c r="BP233" i="1"/>
  <c r="BY195" i="1"/>
  <c r="BP195" i="1"/>
  <c r="BP206" i="1"/>
  <c r="BP53" i="1" l="1"/>
  <c r="BP127" i="1"/>
  <c r="BP56" i="1"/>
  <c r="BP201" i="1"/>
  <c r="BP224" i="1"/>
  <c r="CH71" i="1"/>
  <c r="BY71" i="1"/>
  <c r="BP107" i="1" l="1"/>
  <c r="BP194" i="1"/>
  <c r="BP189" i="1" s="1"/>
  <c r="BP42" i="1"/>
  <c r="BP38" i="1" l="1"/>
  <c r="CF32" i="2" l="1"/>
  <c r="CN32" i="2"/>
  <c r="BX5" i="2"/>
  <c r="CN26" i="2"/>
  <c r="CF26" i="2"/>
  <c r="CF23" i="2" s="1"/>
  <c r="CF5" i="2" s="1"/>
  <c r="CF52" i="2" s="1"/>
  <c r="CF51" i="2" s="1"/>
  <c r="CN23" i="2" l="1"/>
  <c r="CN5" i="2" s="1"/>
  <c r="CN52" i="2" s="1"/>
  <c r="CN51" i="2" s="1"/>
  <c r="BX51" i="2"/>
  <c r="CH233" i="1" l="1"/>
  <c r="BY233" i="1"/>
  <c r="CH224" i="1"/>
  <c r="BY224" i="1"/>
  <c r="CH220" i="1"/>
  <c r="BY220"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<sst xmlns="http://schemas.openxmlformats.org/spreadsheetml/2006/main" count="900" uniqueCount="397">
  <si>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</si>
  <si>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</si>
  <si>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</si>
  <si>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</si>
  <si>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</si>
  <si>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</si>
  <si>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</si>
  <si>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</si>
  <si>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</si>
  <si>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</si>
  <si>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</si>
  <si>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</si>
  <si>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</si>
  <si>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</si>
  <si>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</si>
  <si>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</si>
  <si>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</si>
  <si>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</si>
  <si>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</si>
  <si>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</si>
  <si>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</si>
  <si>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</si>
  <si>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</si>
  <si>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</si>
  <si>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</si>
  <si>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</si>
  <si>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</si>
  <si>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</si>
  <si>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</si>
  <si>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</si>
  <si>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</si>
  <si>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</si>
  <si>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</si>
  <si>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</si>
  <si>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</si>
  <si>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</si>
  <si>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</si>
  <si>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</si>
  <si>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</si>
  <si>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</si>
  <si>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</si>
  <si>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</si>
  <si>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</si>
  <si>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</si>
  <si>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</si>
  <si>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</si>
  <si>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</si>
  <si>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</si>
  <si>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</si>
  <si>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</si>
  <si>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</si>
  <si>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</si>
  <si>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</si>
  <si>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</si>
  <si>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</si>
  <si>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</si>
  <si>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</si>
  <si>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</si>
  <si>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</si>
  <si>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</si>
  <si>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</si>
  <si>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</si>
  <si>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</si>
  <si>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</si>
  <si>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</si>
  <si>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</si>
  <si>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</si>
  <si>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</si>
  <si>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</si>
  <si>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</si>
  <si>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</si>
  <si>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</si>
  <si>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</si>
  <si>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</si>
  <si>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</si>
  <si>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</si>
  <si>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</si>
  <si>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</si>
  <si>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</si>
  <si>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</si>
  <si>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</si>
  <si>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</si>
  <si>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</si>
  <si>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</si>
  <si>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</si>
  <si>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</si>
  <si>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</si>
  <si>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</si>
  <si>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</si>
  <si>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</si>
  <si>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</si>
  <si>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</si>
  <si>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</si>
  <si>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</si>
  <si>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</si>
  <si>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</si>
  <si>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</si>
  <si>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</si>
  <si>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</si>
  <si>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</si>
  <si>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</si>
  <si>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</si>
  <si>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</si>
  <si>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</si>
  <si>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</si>
  <si>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</si>
  <si>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</si>
  <si>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</si>
  <si>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</si>
  <si>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</si>
  <si>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</si>
  <si>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</si>
  <si>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</si>
  <si>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</si>
  <si>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</si>
  <si>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</si>
  <si>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</si>
  <si>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</si>
  <si>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</si>
  <si>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</si>
  <si>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</si>
  <si>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</si>
  <si>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</si>
  <si>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</si>
  <si>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</si>
  <si>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</si>
  <si>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</si>
  <si>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</si>
  <si>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</si>
  <si>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</si>
  <si>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</si>
  <si>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</si>
  <si>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</si>
  <si>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</si>
  <si>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</si>
  <si>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</si>
  <si>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</si>
  <si>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</si>
  <si>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</si>
  <si>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</si>
  <si>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</si>
  <si>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</si>
  <si>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</si>
  <si>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</si>
  <si>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</si>
  <si>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</si>
  <si>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</si>
  <si>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</si>
  <si>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</si>
  <si>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</si>
  <si>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</si>
  <si>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</si>
  <si>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</si>
  <si>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</si>
  <si>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</si>
  <si>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</si>
  <si>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</si>
  <si>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</si>
  <si>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</si>
  <si>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</si>
  <si>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</si>
  <si>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</si>
  <si>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</si>
  <si>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</si>
  <si>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</si>
  <si>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</si>
  <si>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</si>
  <si>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</si>
  <si>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</si>
  <si>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</si>
  <si>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</si>
  <si>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</si>
  <si>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</si>
  <si>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</si>
  <si>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</si>
  <si>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</si>
  <si>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</si>
  <si>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</si>
  <si>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</si>
  <si>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</si>
  <si>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</si>
  <si>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</si>
  <si>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</si>
  <si>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</si>
  <si>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</si>
  <si>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</si>
  <si>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</si>
  <si>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</si>
  <si>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</si>
  <si>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</si>
  <si>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</si>
  <si>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</si>
  <si>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</si>
  <si>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</si>
  <si>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</si>
  <si>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</si>
  <si>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</si>
  <si>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</si>
  <si>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</si>
  <si>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</si>
  <si>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</si>
  <si>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</si>
  <si>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</si>
  <si>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</si>
  <si>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</si>
  <si>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</si>
  <si>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</si>
  <si>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</si>
  <si>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</si>
  <si>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</si>
  <si>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</si>
  <si>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</si>
  <si>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</si>
  <si>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</si>
  <si>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</si>
  <si>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</si>
  <si>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</si>
  <si>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</si>
  <si>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</si>
  <si>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</si>
  <si>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</si>
  <si>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</si>
  <si>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</si>
  <si>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</si>
  <si>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</si>
  <si>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</si>
  <si>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</si>
  <si>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</si>
  <si>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</si>
  <si>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</si>
  <si>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</si>
  <si>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</si>
  <si>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</si>
  <si>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</si>
  <si>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</si>
  <si>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</si>
  <si>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</si>
  <si>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</si>
  <si>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</si>
  <si>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</si>
  <si>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</si>
  <si>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</si>
  <si>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</si>
  <si>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</si>
  <si>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</si>
  <si>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</si>
  <si>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</si>
  <si>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</si>
  <si>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</si>
  <si>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</si>
  <si>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</si>
  <si>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</si>
  <si>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</si>
  <si>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</si>
  <si>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</si>
  <si>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</si>
  <si>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</si>
  <si>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</si>
  <si>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</si>
  <si>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</si>
  <si>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</si>
  <si>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</si>
  <si>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</si>
  <si>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</si>
  <si>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</si>
  <si>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</si>
  <si>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</si>
  <si>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</si>
  <si>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</si>
  <si>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</si>
  <si>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</si>
  <si>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</si>
  <si>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</si>
  <si>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</si>
  <si>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</si>
  <si>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</si>
  <si>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</si>
  <si>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</si>
  <si>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</si>
  <si>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</si>
  <si>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</si>
  <si>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</si>
  <si>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</si>
  <si>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</si>
  <si>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</si>
  <si>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</si>
  <si>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</si>
  <si>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</si>
  <si>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</si>
  <si>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</si>
  <si>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</si>
  <si>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</si>
  <si>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</si>
  <si>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</si>
  <si>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</si>
  <si>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</si>
  <si>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</si>
  <si>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</si>
  <si>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</si>
  <si>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</si>
  <si>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</si>
  <si>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</si>
  <si>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</si>
  <si>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</si>
  <si>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</si>
  <si>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</si>
  <si>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</si>
  <si>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</si>
  <si>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</si>
  <si>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</si>
  <si>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</si>
  <si>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</si>
  <si>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</si>
  <si>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</si>
  <si>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</si>
  <si>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</si>
  <si>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</si>
  <si>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</si>
  <si>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</si>
  <si>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</si>
  <si>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</si>
  <si>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</si>
  <si>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</si>
  <si>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</si>
  <si>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</si>
  <si>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</si>
  <si>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</si>
  <si>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</si>
  <si>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</si>
  <si>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</si>
  <si>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</si>
  <si>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</si>
  <si>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</si>
  <si>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</si>
  <si>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</si>
  <si>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</si>
  <si>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</si>
  <si>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</si>
  <si>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</si>
  <si>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</si>
  <si>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</si>
  <si>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</si>
  <si>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</si>
  <si>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</si>
  <si>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</si>
  <si>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</si>
  <si>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</si>
  <si>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</si>
  <si>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</si>
  <si>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</si>
  <si>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</si>
  <si>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</si>
  <si>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</si>
  <si>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</si>
  <si>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</si>
  <si>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</si>
  <si>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</si>
  <si>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</si>
  <si>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</si>
  <si>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</si>
  <si>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</si>
  <si>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</si>
  <si>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</si>
  <si>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</si>
  <si>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</si>
  <si>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</si>
  <si>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</si>
  <si>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</si>
  <si>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</si>
  <si>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</si>
  <si>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</si>
  <si>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</si>
  <si>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</si>
  <si>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</si>
  <si>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</si>
  <si>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</si>
  <si>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</si>
  <si>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</si>
  <si>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</si>
  <si>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</si>
  <si>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</si>
  <si>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</si>
  <si>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</si>
  <si>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</si>
  <si>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</si>
  <si>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</si>
  <si>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</si>
  <si>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</si>
  <si>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января</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</si>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</sst>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66">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9" fontId="15" fillId="0" borderId="4" xfId="0" applyNumberFormat="1" applyFont="1" applyBorder="1" applyAlignment="1">
      <alignment horizontal="center" vertical="center"/>
    </xf>
    <xf numFmtId="0" fontId="0" fillId="0" borderId="4" xfId="0" applyBorder="1" applyAlignment="1">
      <alignment horizontal="left"/>
    </xf>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10" xfId="0" applyFont="1" applyBorder="1" applyAlignment="1">
      <alignment horizontal="left" vertical="center" wrapText="1"/>
    </xf>
    <xf numFmtId="0" fontId="0" fillId="0" borderId="4" xfId="0" applyBorder="1"/>
    <xf numFmtId="49" fontId="0" fillId="0" borderId="4" xfId="0" applyNumberFormat="1" applyBorder="1"/>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4" fontId="31" fillId="0" borderId="4" xfId="0" applyNumberFormat="1" applyFont="1" applyBorder="1" applyAlignment="1">
      <alignment horizontal="center"/>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5" fillId="0" borderId="7" xfId="0" applyFont="1" applyBorder="1" applyAlignment="1">
      <alignment horizontal="left" vertical="center" wrapText="1"/>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31" fillId="0" borderId="4" xfId="0" applyNumberFormat="1" applyFont="1" applyBorder="1"/>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0" xfId="0"/>
    <xf numFmtId="0" fontId="0" fillId="0" borderId="2" xfId="0" applyBorder="1"/>
    <xf numFmtId="0" fontId="15" fillId="0" borderId="0" xfId="0" applyFont="1" applyAlignment="1">
      <alignment horizontal="right"/>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4" fontId="31" fillId="0" borderId="0" xfId="0" applyNumberFormat="1" applyFont="1" applyBorder="1" applyAlignment="1">
      <alignment horizontal="center"/>
    </xf>
    <xf numFmtId="0" fontId="15" fillId="0" borderId="3" xfId="0" applyFont="1" applyBorder="1" applyAlignment="1">
      <alignment horizontal="center" vertical="top"/>
    </xf>
    <xf numFmtId="0" fontId="15" fillId="0" borderId="2" xfId="0" applyFont="1" applyBorder="1" applyAlignment="1">
      <alignment horizontal="left"/>
    </xf>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5"/>
  <sheetViews>
    <sheetView topLeftCell="A4" zoomScaleNormal="100" workbookViewId="0">
      <selection activeCell="A212" sqref="A212:CY267"/>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35" t="s">
        <v>0</v>
      </c>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row>
    <row r="2" spans="1:103" s="2" customFormat="1" ht="15" x14ac:dyDescent="0.2">
      <c r="BP2" s="235" t="s">
        <v>1</v>
      </c>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row>
    <row r="3" spans="1:103" s="1" customFormat="1" ht="15" x14ac:dyDescent="0.2">
      <c r="BA3" s="235" t="s">
        <v>2</v>
      </c>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row>
    <row r="4" spans="1:103" s="1" customFormat="1" ht="15" x14ac:dyDescent="0.2">
      <c r="BA4" s="3"/>
      <c r="BB4" s="3"/>
      <c r="BC4" s="3"/>
      <c r="BD4" s="3"/>
      <c r="BE4" s="3"/>
      <c r="BF4" s="3"/>
      <c r="BG4" s="3"/>
      <c r="BH4" s="3"/>
      <c r="BI4" s="3"/>
      <c r="BJ4" s="3"/>
      <c r="BK4" s="3"/>
      <c r="BL4" s="3"/>
      <c r="BM4" s="3"/>
      <c r="BN4" s="3"/>
      <c r="BO4" s="3"/>
      <c r="BP4" s="4"/>
      <c r="BQ4" s="4"/>
      <c r="BR4" s="4"/>
      <c r="BS4" s="4"/>
      <c r="BT4" s="235" t="s">
        <v>3</v>
      </c>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row>
    <row r="5" spans="1:103" s="1" customFormat="1" ht="15" x14ac:dyDescent="0.2">
      <c r="BP5" s="235" t="s">
        <v>393</v>
      </c>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row>
    <row r="6" spans="1:103" s="1" customFormat="1" x14ac:dyDescent="0.2">
      <c r="CY6" s="2"/>
    </row>
    <row r="7" spans="1:103" x14ac:dyDescent="0.2">
      <c r="BU7" s="236" t="s">
        <v>4</v>
      </c>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row>
    <row r="8" spans="1:103" x14ac:dyDescent="0.2">
      <c r="BU8" s="240" t="s">
        <v>370</v>
      </c>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row>
    <row r="9" spans="1:103" s="7" customFormat="1" x14ac:dyDescent="0.2">
      <c r="BU9" s="241" t="s">
        <v>5</v>
      </c>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row>
    <row r="10" spans="1:103" x14ac:dyDescent="0.2">
      <c r="BU10" s="240" t="s">
        <v>371</v>
      </c>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row>
    <row r="11" spans="1:103" s="7" customFormat="1" x14ac:dyDescent="0.2">
      <c r="BU11" s="241" t="s">
        <v>6</v>
      </c>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row>
    <row r="12" spans="1:103" x14ac:dyDescent="0.2">
      <c r="BU12" s="239"/>
      <c r="BV12" s="239"/>
      <c r="BW12" s="239"/>
      <c r="BX12" s="239"/>
      <c r="BY12" s="239"/>
      <c r="BZ12" s="239"/>
      <c r="CA12" s="239"/>
      <c r="CB12" s="239"/>
      <c r="CC12" s="239"/>
      <c r="CD12" s="239"/>
      <c r="CE12" s="239"/>
      <c r="CF12" s="5"/>
      <c r="CG12" s="63" t="s">
        <v>372</v>
      </c>
      <c r="CH12" s="63"/>
      <c r="CI12" s="63"/>
      <c r="CJ12" s="63"/>
      <c r="CK12" s="63"/>
      <c r="CL12" s="63"/>
      <c r="CM12" s="63"/>
      <c r="CN12" s="63"/>
      <c r="CO12" s="63"/>
      <c r="CP12" s="63"/>
      <c r="CQ12" s="63"/>
      <c r="CR12" s="63"/>
      <c r="CS12" s="63"/>
      <c r="CT12" s="63"/>
      <c r="CU12" s="63"/>
      <c r="CV12" s="63"/>
      <c r="CW12" s="63"/>
      <c r="CX12" s="63"/>
      <c r="CY12" s="63"/>
    </row>
    <row r="13" spans="1:103" s="7" customFormat="1" x14ac:dyDescent="0.2">
      <c r="BU13" s="238" t="s">
        <v>7</v>
      </c>
      <c r="BV13" s="238"/>
      <c r="BW13" s="238"/>
      <c r="BX13" s="238"/>
      <c r="BY13" s="238"/>
      <c r="BZ13" s="238"/>
      <c r="CA13" s="238"/>
      <c r="CB13" s="238"/>
      <c r="CC13" s="238"/>
      <c r="CD13" s="238"/>
      <c r="CE13" s="238"/>
      <c r="CG13" s="238" t="s">
        <v>8</v>
      </c>
      <c r="CH13" s="238"/>
      <c r="CI13" s="238"/>
      <c r="CJ13" s="238"/>
      <c r="CK13" s="238"/>
      <c r="CL13" s="238"/>
      <c r="CM13" s="238"/>
      <c r="CN13" s="238"/>
      <c r="CO13" s="238"/>
      <c r="CP13" s="238"/>
      <c r="CQ13" s="238"/>
      <c r="CR13" s="238"/>
      <c r="CS13" s="238"/>
      <c r="CT13" s="238"/>
      <c r="CU13" s="238"/>
      <c r="CV13" s="238"/>
      <c r="CW13" s="238"/>
      <c r="CX13" s="238"/>
      <c r="CY13" s="238"/>
    </row>
    <row r="14" spans="1:103" x14ac:dyDescent="0.2">
      <c r="BU14" s="2" t="s">
        <v>9</v>
      </c>
      <c r="BV14" s="239">
        <v>24</v>
      </c>
      <c r="BW14" s="239"/>
      <c r="BX14" s="239"/>
      <c r="BY14" s="1" t="s">
        <v>10</v>
      </c>
      <c r="CA14" s="63" t="s">
        <v>388</v>
      </c>
      <c r="CB14" s="63"/>
      <c r="CC14" s="63"/>
      <c r="CD14" s="63"/>
      <c r="CE14" s="63"/>
      <c r="CF14" s="63"/>
      <c r="CG14" s="63"/>
      <c r="CH14" s="63"/>
      <c r="CI14" s="63"/>
      <c r="CJ14" s="63"/>
      <c r="CK14" s="63"/>
      <c r="CL14" s="227">
        <v>20</v>
      </c>
      <c r="CM14" s="227"/>
      <c r="CN14" s="226">
        <v>25</v>
      </c>
      <c r="CO14" s="226"/>
      <c r="CP14" s="226"/>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25"/>
      <c r="BT16" s="225"/>
      <c r="BU16" s="225"/>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26">
        <v>25</v>
      </c>
      <c r="AK17" s="226"/>
      <c r="AL17" s="226"/>
      <c r="BD17" s="12" t="s">
        <v>14</v>
      </c>
      <c r="BE17" s="226">
        <v>26</v>
      </c>
      <c r="BF17" s="226"/>
      <c r="BG17" s="226"/>
      <c r="BH17" s="9" t="s">
        <v>15</v>
      </c>
      <c r="BK17" s="8"/>
      <c r="BL17" s="226">
        <v>27</v>
      </c>
      <c r="BM17" s="226"/>
      <c r="BN17" s="226"/>
      <c r="BO17" s="9" t="s">
        <v>16</v>
      </c>
      <c r="BP17" s="13"/>
      <c r="BQ17" s="13"/>
      <c r="BX17" s="11"/>
      <c r="BY17" s="11"/>
      <c r="BZ17" s="11"/>
      <c r="CA17" s="11"/>
      <c r="CB17" s="11"/>
      <c r="CC17" s="11"/>
      <c r="CD17" s="11"/>
      <c r="CE17" s="11"/>
      <c r="CF17" s="11"/>
      <c r="CG17" s="11"/>
      <c r="CH17" s="11"/>
      <c r="CI17" s="11"/>
      <c r="CJ17" s="11"/>
      <c r="CK17" s="11"/>
      <c r="CL17" s="78" t="s">
        <v>17</v>
      </c>
      <c r="CM17" s="78"/>
      <c r="CN17" s="78"/>
      <c r="CO17" s="78"/>
      <c r="CP17" s="78"/>
      <c r="CQ17" s="78"/>
      <c r="CR17" s="78"/>
      <c r="CS17" s="78"/>
      <c r="CT17" s="78"/>
      <c r="CU17" s="78"/>
      <c r="CV17" s="78"/>
      <c r="CW17" s="78"/>
      <c r="CX17" s="78"/>
      <c r="CY17" s="78"/>
    </row>
    <row r="18" spans="1:103" x14ac:dyDescent="0.2">
      <c r="CL18" s="78"/>
      <c r="CM18" s="78"/>
      <c r="CN18" s="78"/>
      <c r="CO18" s="78"/>
      <c r="CP18" s="78"/>
      <c r="CQ18" s="78"/>
      <c r="CR18" s="78"/>
      <c r="CS18" s="78"/>
      <c r="CT18" s="78"/>
      <c r="CU18" s="78"/>
      <c r="CV18" s="78"/>
      <c r="CW18" s="78"/>
      <c r="CX18" s="78"/>
      <c r="CY18" s="78"/>
    </row>
    <row r="19" spans="1:103" ht="15.75" x14ac:dyDescent="0.2">
      <c r="AM19" s="2" t="s">
        <v>18</v>
      </c>
      <c r="AN19" s="63">
        <v>24</v>
      </c>
      <c r="AO19" s="63"/>
      <c r="AP19" s="63"/>
      <c r="AQ19" s="1" t="s">
        <v>10</v>
      </c>
      <c r="AS19" s="63" t="s">
        <v>388</v>
      </c>
      <c r="AT19" s="63"/>
      <c r="AU19" s="63"/>
      <c r="AV19" s="63"/>
      <c r="AW19" s="63"/>
      <c r="AX19" s="63"/>
      <c r="AY19" s="63"/>
      <c r="AZ19" s="63"/>
      <c r="BA19" s="63"/>
      <c r="BB19" s="63"/>
      <c r="BC19" s="63"/>
      <c r="BD19" s="227">
        <v>20</v>
      </c>
      <c r="BE19" s="227"/>
      <c r="BF19" s="63">
        <v>25</v>
      </c>
      <c r="BG19" s="63"/>
      <c r="BH19" s="63"/>
      <c r="BI19" s="1" t="s">
        <v>19</v>
      </c>
      <c r="CJ19" s="2" t="s">
        <v>20</v>
      </c>
      <c r="CL19" s="228">
        <v>45681</v>
      </c>
      <c r="CM19" s="43"/>
      <c r="CN19" s="43"/>
      <c r="CO19" s="43"/>
      <c r="CP19" s="43"/>
      <c r="CQ19" s="43"/>
      <c r="CR19" s="43"/>
      <c r="CS19" s="43"/>
      <c r="CT19" s="43"/>
      <c r="CU19" s="43"/>
      <c r="CV19" s="43"/>
      <c r="CW19" s="43"/>
      <c r="CX19" s="43"/>
      <c r="CY19" s="43"/>
    </row>
    <row r="20" spans="1:103" x14ac:dyDescent="0.2">
      <c r="A20" s="1" t="s">
        <v>21</v>
      </c>
      <c r="CJ20" s="2" t="s">
        <v>22</v>
      </c>
      <c r="CL20" s="43"/>
      <c r="CM20" s="43"/>
      <c r="CN20" s="43"/>
      <c r="CO20" s="43"/>
      <c r="CP20" s="43"/>
      <c r="CQ20" s="43"/>
      <c r="CR20" s="43"/>
      <c r="CS20" s="43"/>
      <c r="CT20" s="43"/>
      <c r="CU20" s="43"/>
      <c r="CV20" s="43"/>
      <c r="CW20" s="43"/>
      <c r="CX20" s="43"/>
      <c r="CY20" s="43"/>
    </row>
    <row r="21" spans="1:103" x14ac:dyDescent="0.2">
      <c r="A21" s="1" t="s">
        <v>23</v>
      </c>
      <c r="U21" s="242" t="s">
        <v>394</v>
      </c>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CJ21" s="2" t="s">
        <v>24</v>
      </c>
      <c r="CL21" s="43"/>
      <c r="CM21" s="43"/>
      <c r="CN21" s="43"/>
      <c r="CO21" s="43"/>
      <c r="CP21" s="43"/>
      <c r="CQ21" s="43"/>
      <c r="CR21" s="43"/>
      <c r="CS21" s="43"/>
      <c r="CT21" s="43"/>
      <c r="CU21" s="43"/>
      <c r="CV21" s="43"/>
      <c r="CW21" s="43"/>
      <c r="CX21" s="43"/>
      <c r="CY21" s="43"/>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43"/>
      <c r="CM22" s="43"/>
      <c r="CN22" s="43"/>
      <c r="CO22" s="43"/>
      <c r="CP22" s="43"/>
      <c r="CQ22" s="43"/>
      <c r="CR22" s="43"/>
      <c r="CS22" s="43"/>
      <c r="CT22" s="43"/>
      <c r="CU22" s="43"/>
      <c r="CV22" s="43"/>
      <c r="CW22" s="43"/>
      <c r="CX22" s="43"/>
      <c r="CY22" s="43"/>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0">
        <v>7214005841</v>
      </c>
      <c r="CM23" s="70"/>
      <c r="CN23" s="70"/>
      <c r="CO23" s="70"/>
      <c r="CP23" s="70"/>
      <c r="CQ23" s="70"/>
      <c r="CR23" s="70"/>
      <c r="CS23" s="70"/>
      <c r="CT23" s="70"/>
      <c r="CU23" s="70"/>
      <c r="CV23" s="70"/>
      <c r="CW23" s="70"/>
      <c r="CX23" s="70"/>
      <c r="CY23" s="70"/>
    </row>
    <row r="24" spans="1:103" x14ac:dyDescent="0.2">
      <c r="A24" s="1" t="s">
        <v>26</v>
      </c>
      <c r="I24" s="242" t="s">
        <v>341</v>
      </c>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CJ24" s="2" t="s">
        <v>27</v>
      </c>
      <c r="CL24" s="70">
        <v>722001001</v>
      </c>
      <c r="CM24" s="70"/>
      <c r="CN24" s="70"/>
      <c r="CO24" s="70"/>
      <c r="CP24" s="70"/>
      <c r="CQ24" s="70"/>
      <c r="CR24" s="70"/>
      <c r="CS24" s="70"/>
      <c r="CT24" s="70"/>
      <c r="CU24" s="70"/>
      <c r="CV24" s="70"/>
      <c r="CW24" s="70"/>
      <c r="CX24" s="70"/>
      <c r="CY24" s="70"/>
    </row>
    <row r="25" spans="1:103" x14ac:dyDescent="0.2">
      <c r="A25" s="1" t="s">
        <v>28</v>
      </c>
      <c r="CJ25" s="2" t="s">
        <v>29</v>
      </c>
      <c r="CL25" s="229" t="s">
        <v>30</v>
      </c>
      <c r="CM25" s="229"/>
      <c r="CN25" s="229"/>
      <c r="CO25" s="229"/>
      <c r="CP25" s="229"/>
      <c r="CQ25" s="229"/>
      <c r="CR25" s="229"/>
      <c r="CS25" s="229"/>
      <c r="CT25" s="229"/>
      <c r="CU25" s="229"/>
      <c r="CV25" s="229"/>
      <c r="CW25" s="229"/>
      <c r="CX25" s="229"/>
      <c r="CY25" s="229"/>
    </row>
    <row r="27" spans="1:103" x14ac:dyDescent="0.2">
      <c r="A27" s="230" t="s">
        <v>31</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row>
    <row r="29" spans="1:103" s="1" customFormat="1" x14ac:dyDescent="0.2">
      <c r="A29" s="231" t="s">
        <v>32</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2" t="s">
        <v>33</v>
      </c>
      <c r="AW29" s="232"/>
      <c r="AX29" s="232"/>
      <c r="AY29" s="232"/>
      <c r="AZ29" s="232" t="s">
        <v>34</v>
      </c>
      <c r="BA29" s="232"/>
      <c r="BB29" s="232"/>
      <c r="BC29" s="232"/>
      <c r="BD29" s="232"/>
      <c r="BE29" s="232"/>
      <c r="BF29" s="233" t="s">
        <v>35</v>
      </c>
      <c r="BG29" s="233"/>
      <c r="BH29" s="233"/>
      <c r="BI29" s="233"/>
      <c r="BJ29" s="233"/>
      <c r="BK29" s="233"/>
      <c r="BL29" s="233"/>
      <c r="BM29" s="233"/>
      <c r="BN29" s="233"/>
      <c r="BO29" s="233"/>
      <c r="BP29" s="234" t="s">
        <v>36</v>
      </c>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row>
    <row r="30" spans="1:103" s="1" customFormat="1"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2"/>
      <c r="AW30" s="232"/>
      <c r="AX30" s="232"/>
      <c r="AY30" s="232"/>
      <c r="AZ30" s="232"/>
      <c r="BA30" s="232"/>
      <c r="BB30" s="232"/>
      <c r="BC30" s="232"/>
      <c r="BD30" s="232"/>
      <c r="BE30" s="232"/>
      <c r="BF30" s="233"/>
      <c r="BG30" s="233"/>
      <c r="BH30" s="233"/>
      <c r="BI30" s="233"/>
      <c r="BJ30" s="233"/>
      <c r="BK30" s="233"/>
      <c r="BL30" s="233"/>
      <c r="BM30" s="233"/>
      <c r="BN30" s="233"/>
      <c r="BO30" s="233"/>
      <c r="BP30" s="232" t="s">
        <v>380</v>
      </c>
      <c r="BQ30" s="232"/>
      <c r="BR30" s="232"/>
      <c r="BS30" s="232"/>
      <c r="BT30" s="232"/>
      <c r="BU30" s="232"/>
      <c r="BV30" s="232"/>
      <c r="BW30" s="232"/>
      <c r="BX30" s="232"/>
      <c r="BY30" s="232" t="s">
        <v>381</v>
      </c>
      <c r="BZ30" s="232"/>
      <c r="CA30" s="232"/>
      <c r="CB30" s="232"/>
      <c r="CC30" s="232"/>
      <c r="CD30" s="232"/>
      <c r="CE30" s="232"/>
      <c r="CF30" s="232"/>
      <c r="CG30" s="232"/>
      <c r="CH30" s="232" t="s">
        <v>382</v>
      </c>
      <c r="CI30" s="232"/>
      <c r="CJ30" s="232"/>
      <c r="CK30" s="232"/>
      <c r="CL30" s="232"/>
      <c r="CM30" s="232"/>
      <c r="CN30" s="232"/>
      <c r="CO30" s="232"/>
      <c r="CP30" s="232"/>
      <c r="CQ30" s="232" t="s">
        <v>37</v>
      </c>
      <c r="CR30" s="232"/>
      <c r="CS30" s="232"/>
      <c r="CT30" s="232"/>
      <c r="CU30" s="232"/>
      <c r="CV30" s="232"/>
      <c r="CW30" s="232"/>
      <c r="CX30" s="232"/>
      <c r="CY30" s="232"/>
    </row>
    <row r="31" spans="1:103" s="1" customFormat="1" ht="38.1" customHeight="1" x14ac:dyDescent="0.2">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2"/>
      <c r="AW31" s="232"/>
      <c r="AX31" s="232"/>
      <c r="AY31" s="232"/>
      <c r="AZ31" s="232"/>
      <c r="BA31" s="232"/>
      <c r="BB31" s="232"/>
      <c r="BC31" s="232"/>
      <c r="BD31" s="232"/>
      <c r="BE31" s="232"/>
      <c r="BF31" s="232" t="s">
        <v>38</v>
      </c>
      <c r="BG31" s="232"/>
      <c r="BH31" s="232"/>
      <c r="BI31" s="232"/>
      <c r="BJ31" s="232"/>
      <c r="BK31" s="232" t="s">
        <v>39</v>
      </c>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row>
    <row r="32" spans="1:103" s="1" customFormat="1" x14ac:dyDescent="0.2">
      <c r="A32" s="78">
        <v>1</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v>2</v>
      </c>
      <c r="AW32" s="78"/>
      <c r="AX32" s="78"/>
      <c r="AY32" s="78"/>
      <c r="AZ32" s="78">
        <v>3</v>
      </c>
      <c r="BA32" s="78"/>
      <c r="BB32" s="78"/>
      <c r="BC32" s="78"/>
      <c r="BD32" s="78"/>
      <c r="BE32" s="78"/>
      <c r="BF32" s="78">
        <v>4</v>
      </c>
      <c r="BG32" s="78"/>
      <c r="BH32" s="78"/>
      <c r="BI32" s="78"/>
      <c r="BJ32" s="78"/>
      <c r="BK32" s="78">
        <v>5</v>
      </c>
      <c r="BL32" s="78"/>
      <c r="BM32" s="78"/>
      <c r="BN32" s="78"/>
      <c r="BO32" s="78"/>
      <c r="BP32" s="78">
        <v>6</v>
      </c>
      <c r="BQ32" s="78"/>
      <c r="BR32" s="78"/>
      <c r="BS32" s="78"/>
      <c r="BT32" s="78"/>
      <c r="BU32" s="78"/>
      <c r="BV32" s="78"/>
      <c r="BW32" s="78"/>
      <c r="BX32" s="78"/>
      <c r="BY32" s="78">
        <v>7</v>
      </c>
      <c r="BZ32" s="78"/>
      <c r="CA32" s="78"/>
      <c r="CB32" s="78"/>
      <c r="CC32" s="78"/>
      <c r="CD32" s="78"/>
      <c r="CE32" s="78"/>
      <c r="CF32" s="78"/>
      <c r="CG32" s="78"/>
      <c r="CH32" s="78">
        <v>8</v>
      </c>
      <c r="CI32" s="78"/>
      <c r="CJ32" s="78"/>
      <c r="CK32" s="78"/>
      <c r="CL32" s="78"/>
      <c r="CM32" s="78"/>
      <c r="CN32" s="78"/>
      <c r="CO32" s="78"/>
      <c r="CP32" s="78"/>
      <c r="CQ32" s="78">
        <v>9</v>
      </c>
      <c r="CR32" s="78"/>
      <c r="CS32" s="78"/>
      <c r="CT32" s="78"/>
      <c r="CU32" s="78"/>
      <c r="CV32" s="78"/>
      <c r="CW32" s="78"/>
      <c r="CX32" s="78"/>
      <c r="CY32" s="78"/>
    </row>
    <row r="33" spans="1:103" s="1" customFormat="1" ht="16.5" customHeight="1" x14ac:dyDescent="0.2">
      <c r="A33" s="72" t="s">
        <v>40</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33" t="s">
        <v>41</v>
      </c>
      <c r="AW33" s="33"/>
      <c r="AX33" s="33"/>
      <c r="AY33" s="33"/>
      <c r="AZ33" s="33" t="s">
        <v>42</v>
      </c>
      <c r="BA33" s="33"/>
      <c r="BB33" s="33"/>
      <c r="BC33" s="33"/>
      <c r="BD33" s="33"/>
      <c r="BE33" s="33"/>
      <c r="BF33" s="33" t="s">
        <v>42</v>
      </c>
      <c r="BG33" s="33"/>
      <c r="BH33" s="33"/>
      <c r="BI33" s="33"/>
      <c r="BJ33" s="33"/>
      <c r="BK33" s="33" t="s">
        <v>42</v>
      </c>
      <c r="BL33" s="33"/>
      <c r="BM33" s="33"/>
      <c r="BN33" s="33"/>
      <c r="BO33" s="33"/>
      <c r="BP33" s="215">
        <f>SUM(BP34:BW36)</f>
        <v>2192747.33</v>
      </c>
      <c r="BQ33" s="215"/>
      <c r="BR33" s="215"/>
      <c r="BS33" s="215"/>
      <c r="BT33" s="215"/>
      <c r="BU33" s="215"/>
      <c r="BV33" s="215"/>
      <c r="BW33" s="215"/>
      <c r="BX33" s="215"/>
      <c r="BY33" s="216"/>
      <c r="BZ33" s="216"/>
      <c r="CA33" s="216"/>
      <c r="CB33" s="216"/>
      <c r="CC33" s="216"/>
      <c r="CD33" s="216"/>
      <c r="CE33" s="216"/>
      <c r="CF33" s="216"/>
      <c r="CG33" s="216"/>
      <c r="CH33" s="216"/>
      <c r="CI33" s="216"/>
      <c r="CJ33" s="216"/>
      <c r="CK33" s="216"/>
      <c r="CL33" s="216"/>
      <c r="CM33" s="216"/>
      <c r="CN33" s="216"/>
      <c r="CO33" s="216"/>
      <c r="CP33" s="216"/>
      <c r="CQ33" s="43"/>
      <c r="CR33" s="43"/>
      <c r="CS33" s="43"/>
      <c r="CT33" s="43"/>
      <c r="CU33" s="43"/>
      <c r="CV33" s="43"/>
      <c r="CW33" s="43"/>
      <c r="CX33" s="43"/>
      <c r="CY33" s="43"/>
    </row>
    <row r="34" spans="1:103" s="1" customFormat="1" ht="19.5" customHeight="1" x14ac:dyDescent="0.2">
      <c r="A34" s="72" t="s">
        <v>392</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5"/>
      <c r="AW34" s="76"/>
      <c r="AX34" s="76"/>
      <c r="AY34" s="77"/>
      <c r="AZ34" s="217" t="s">
        <v>54</v>
      </c>
      <c r="BA34" s="218"/>
      <c r="BB34" s="218"/>
      <c r="BC34" s="218"/>
      <c r="BD34" s="218"/>
      <c r="BE34" s="219"/>
      <c r="BF34" s="217" t="s">
        <v>343</v>
      </c>
      <c r="BG34" s="218"/>
      <c r="BH34" s="218"/>
      <c r="BI34" s="218"/>
      <c r="BJ34" s="219"/>
      <c r="BK34" s="217" t="s">
        <v>390</v>
      </c>
      <c r="BL34" s="218"/>
      <c r="BM34" s="218"/>
      <c r="BN34" s="218"/>
      <c r="BO34" s="219"/>
      <c r="BP34" s="220">
        <v>420061.35</v>
      </c>
      <c r="BQ34" s="221"/>
      <c r="BR34" s="221"/>
      <c r="BS34" s="221"/>
      <c r="BT34" s="221"/>
      <c r="BU34" s="221"/>
      <c r="BV34" s="221"/>
      <c r="BW34" s="221"/>
      <c r="BX34" s="31"/>
      <c r="BY34" s="222"/>
      <c r="BZ34" s="223"/>
      <c r="CA34" s="223"/>
      <c r="CB34" s="223"/>
      <c r="CC34" s="223"/>
      <c r="CD34" s="223"/>
      <c r="CE34" s="223"/>
      <c r="CF34" s="223"/>
      <c r="CG34" s="224"/>
      <c r="CH34" s="222"/>
      <c r="CI34" s="223"/>
      <c r="CJ34" s="223"/>
      <c r="CK34" s="223"/>
      <c r="CL34" s="223"/>
      <c r="CM34" s="223"/>
      <c r="CN34" s="223"/>
      <c r="CO34" s="223"/>
      <c r="CP34" s="224"/>
      <c r="CQ34" s="39"/>
      <c r="CR34" s="40"/>
      <c r="CS34" s="40"/>
      <c r="CT34" s="40"/>
      <c r="CU34" s="40"/>
      <c r="CV34" s="40"/>
      <c r="CW34" s="40"/>
      <c r="CX34" s="40"/>
      <c r="CY34" s="41"/>
    </row>
    <row r="35" spans="1:103" s="1" customFormat="1" ht="16.5" customHeight="1" x14ac:dyDescent="0.2">
      <c r="A35" s="72" t="s">
        <v>392</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5"/>
      <c r="AW35" s="76"/>
      <c r="AX35" s="76"/>
      <c r="AY35" s="77"/>
      <c r="AZ35" s="217" t="s">
        <v>54</v>
      </c>
      <c r="BA35" s="218"/>
      <c r="BB35" s="218"/>
      <c r="BC35" s="218"/>
      <c r="BD35" s="218"/>
      <c r="BE35" s="219"/>
      <c r="BF35" s="217" t="s">
        <v>343</v>
      </c>
      <c r="BG35" s="218"/>
      <c r="BH35" s="218"/>
      <c r="BI35" s="218"/>
      <c r="BJ35" s="219"/>
      <c r="BK35" s="217" t="s">
        <v>391</v>
      </c>
      <c r="BL35" s="218"/>
      <c r="BM35" s="218"/>
      <c r="BN35" s="218"/>
      <c r="BO35" s="219"/>
      <c r="BP35" s="220">
        <v>1029424.58</v>
      </c>
      <c r="BQ35" s="221"/>
      <c r="BR35" s="221"/>
      <c r="BS35" s="221"/>
      <c r="BT35" s="221"/>
      <c r="BU35" s="221"/>
      <c r="BV35" s="221"/>
      <c r="BW35" s="221"/>
      <c r="BX35" s="31"/>
      <c r="BY35" s="222"/>
      <c r="BZ35" s="223"/>
      <c r="CA35" s="223"/>
      <c r="CB35" s="223"/>
      <c r="CC35" s="223"/>
      <c r="CD35" s="223"/>
      <c r="CE35" s="223"/>
      <c r="CF35" s="223"/>
      <c r="CG35" s="224"/>
      <c r="CH35" s="222"/>
      <c r="CI35" s="223"/>
      <c r="CJ35" s="223"/>
      <c r="CK35" s="223"/>
      <c r="CL35" s="223"/>
      <c r="CM35" s="223"/>
      <c r="CN35" s="223"/>
      <c r="CO35" s="223"/>
      <c r="CP35" s="224"/>
      <c r="CQ35" s="39"/>
      <c r="CR35" s="40"/>
      <c r="CS35" s="40"/>
      <c r="CT35" s="40"/>
      <c r="CU35" s="40"/>
      <c r="CV35" s="40"/>
      <c r="CW35" s="40"/>
      <c r="CX35" s="40"/>
      <c r="CY35" s="41"/>
    </row>
    <row r="36" spans="1:103" s="1" customFormat="1" x14ac:dyDescent="0.2">
      <c r="A36" s="72" t="s">
        <v>392</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5"/>
      <c r="AW36" s="76"/>
      <c r="AX36" s="76"/>
      <c r="AY36" s="77"/>
      <c r="AZ36" s="217" t="s">
        <v>68</v>
      </c>
      <c r="BA36" s="218"/>
      <c r="BB36" s="218"/>
      <c r="BC36" s="218"/>
      <c r="BD36" s="218"/>
      <c r="BE36" s="219"/>
      <c r="BF36" s="217" t="s">
        <v>363</v>
      </c>
      <c r="BG36" s="218"/>
      <c r="BH36" s="218"/>
      <c r="BI36" s="218"/>
      <c r="BJ36" s="219"/>
      <c r="BK36" s="217" t="s">
        <v>389</v>
      </c>
      <c r="BL36" s="218"/>
      <c r="BM36" s="218"/>
      <c r="BN36" s="218"/>
      <c r="BO36" s="219"/>
      <c r="BP36" s="220">
        <v>743261.4</v>
      </c>
      <c r="BQ36" s="221"/>
      <c r="BR36" s="221"/>
      <c r="BS36" s="221"/>
      <c r="BT36" s="221"/>
      <c r="BU36" s="221"/>
      <c r="BV36" s="221"/>
      <c r="BW36" s="221"/>
      <c r="BX36" s="31"/>
      <c r="BY36" s="222"/>
      <c r="BZ36" s="223"/>
      <c r="CA36" s="223"/>
      <c r="CB36" s="223"/>
      <c r="CC36" s="223"/>
      <c r="CD36" s="223"/>
      <c r="CE36" s="223"/>
      <c r="CF36" s="223"/>
      <c r="CG36" s="224"/>
      <c r="CH36" s="222"/>
      <c r="CI36" s="223"/>
      <c r="CJ36" s="223"/>
      <c r="CK36" s="223"/>
      <c r="CL36" s="223"/>
      <c r="CM36" s="223"/>
      <c r="CN36" s="223"/>
      <c r="CO36" s="223"/>
      <c r="CP36" s="224"/>
      <c r="CQ36" s="39"/>
      <c r="CR36" s="40"/>
      <c r="CS36" s="40"/>
      <c r="CT36" s="40"/>
      <c r="CU36" s="40"/>
      <c r="CV36" s="40"/>
      <c r="CW36" s="40"/>
      <c r="CX36" s="40"/>
      <c r="CY36" s="41"/>
    </row>
    <row r="37" spans="1:103" s="1" customFormat="1" ht="19.5" customHeight="1" x14ac:dyDescent="0.2">
      <c r="A37" s="72" t="s">
        <v>43</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4"/>
      <c r="AV37" s="75" t="s">
        <v>44</v>
      </c>
      <c r="AW37" s="76"/>
      <c r="AX37" s="76"/>
      <c r="AY37" s="77"/>
      <c r="AZ37" s="75" t="s">
        <v>42</v>
      </c>
      <c r="BA37" s="76"/>
      <c r="BB37" s="76"/>
      <c r="BC37" s="76"/>
      <c r="BD37" s="76"/>
      <c r="BE37" s="77"/>
      <c r="BF37" s="75" t="s">
        <v>42</v>
      </c>
      <c r="BG37" s="76"/>
      <c r="BH37" s="76"/>
      <c r="BI37" s="76"/>
      <c r="BJ37" s="77"/>
      <c r="BK37" s="75" t="s">
        <v>42</v>
      </c>
      <c r="BL37" s="76"/>
      <c r="BM37" s="76"/>
      <c r="BN37" s="76"/>
      <c r="BO37" s="77"/>
      <c r="BP37" s="212"/>
      <c r="BQ37" s="213"/>
      <c r="BR37" s="213"/>
      <c r="BS37" s="213"/>
      <c r="BT37" s="213"/>
      <c r="BU37" s="213"/>
      <c r="BV37" s="213"/>
      <c r="BW37" s="213"/>
      <c r="BX37" s="214"/>
      <c r="BY37" s="212"/>
      <c r="BZ37" s="213"/>
      <c r="CA37" s="213"/>
      <c r="CB37" s="213"/>
      <c r="CC37" s="213"/>
      <c r="CD37" s="213"/>
      <c r="CE37" s="213"/>
      <c r="CF37" s="213"/>
      <c r="CG37" s="214"/>
      <c r="CH37" s="212"/>
      <c r="CI37" s="213"/>
      <c r="CJ37" s="213"/>
      <c r="CK37" s="213"/>
      <c r="CL37" s="213"/>
      <c r="CM37" s="213"/>
      <c r="CN37" s="213"/>
      <c r="CO37" s="213"/>
      <c r="CP37" s="214"/>
      <c r="CQ37" s="119"/>
      <c r="CR37" s="120"/>
      <c r="CS37" s="120"/>
      <c r="CT37" s="120"/>
      <c r="CU37" s="120"/>
      <c r="CV37" s="120"/>
      <c r="CW37" s="120"/>
      <c r="CX37" s="120"/>
      <c r="CY37" s="121"/>
    </row>
    <row r="38" spans="1:103" s="1" customFormat="1" x14ac:dyDescent="0.2">
      <c r="A38" s="108" t="s">
        <v>45</v>
      </c>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6" t="s">
        <v>46</v>
      </c>
      <c r="AW38" s="106"/>
      <c r="AX38" s="106"/>
      <c r="AY38" s="106"/>
      <c r="AZ38" s="43"/>
      <c r="BA38" s="43"/>
      <c r="BB38" s="43"/>
      <c r="BC38" s="43"/>
      <c r="BD38" s="43"/>
      <c r="BE38" s="43"/>
      <c r="BF38" s="33" t="s">
        <v>42</v>
      </c>
      <c r="BG38" s="33"/>
      <c r="BH38" s="33"/>
      <c r="BI38" s="33"/>
      <c r="BJ38" s="33"/>
      <c r="BK38" s="33" t="s">
        <v>42</v>
      </c>
      <c r="BL38" s="33"/>
      <c r="BM38" s="33"/>
      <c r="BN38" s="33"/>
      <c r="BO38" s="33"/>
      <c r="BP38" s="87">
        <f>BP43+BP71+BP81</f>
        <v>163752415.25</v>
      </c>
      <c r="BQ38" s="87"/>
      <c r="BR38" s="87"/>
      <c r="BS38" s="87"/>
      <c r="BT38" s="87"/>
      <c r="BU38" s="87"/>
      <c r="BV38" s="87"/>
      <c r="BW38" s="87"/>
      <c r="BX38" s="87"/>
      <c r="BY38" s="87">
        <f>BY42+BY81+BY97</f>
        <v>150418000</v>
      </c>
      <c r="BZ38" s="87"/>
      <c r="CA38" s="87"/>
      <c r="CB38" s="87"/>
      <c r="CC38" s="87"/>
      <c r="CD38" s="87"/>
      <c r="CE38" s="87"/>
      <c r="CF38" s="87"/>
      <c r="CG38" s="87"/>
      <c r="CH38" s="87">
        <f>CH42+CH81+CH101</f>
        <v>149923000</v>
      </c>
      <c r="CI38" s="87"/>
      <c r="CJ38" s="87"/>
      <c r="CK38" s="87"/>
      <c r="CL38" s="87"/>
      <c r="CM38" s="87"/>
      <c r="CN38" s="87"/>
      <c r="CO38" s="87"/>
      <c r="CP38" s="87"/>
      <c r="CQ38" s="43"/>
      <c r="CR38" s="43"/>
      <c r="CS38" s="43"/>
      <c r="CT38" s="43"/>
      <c r="CU38" s="43"/>
      <c r="CV38" s="43"/>
      <c r="CW38" s="43"/>
      <c r="CX38" s="43"/>
      <c r="CY38" s="43"/>
    </row>
    <row r="39" spans="1:103" x14ac:dyDescent="0.2">
      <c r="A39" s="117" t="s">
        <v>47</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33" t="s">
        <v>48</v>
      </c>
      <c r="AW39" s="33"/>
      <c r="AX39" s="33"/>
      <c r="AY39" s="33"/>
      <c r="AZ39" s="33" t="s">
        <v>49</v>
      </c>
      <c r="BA39" s="33"/>
      <c r="BB39" s="33"/>
      <c r="BC39" s="33"/>
      <c r="BD39" s="33"/>
      <c r="BE39" s="33"/>
      <c r="BF39" s="43"/>
      <c r="BG39" s="43"/>
      <c r="BH39" s="43"/>
      <c r="BI39" s="43"/>
      <c r="BJ39" s="43"/>
      <c r="BK39" s="43"/>
      <c r="BL39" s="43"/>
      <c r="BM39" s="43"/>
      <c r="BN39" s="43"/>
      <c r="BO39" s="43"/>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43"/>
      <c r="CR39" s="43"/>
      <c r="CS39" s="43"/>
      <c r="CT39" s="43"/>
      <c r="CU39" s="43"/>
      <c r="CV39" s="43"/>
      <c r="CW39" s="43"/>
      <c r="CX39" s="43"/>
      <c r="CY39" s="43"/>
    </row>
    <row r="40" spans="1:103" x14ac:dyDescent="0.2">
      <c r="A40" s="107" t="s">
        <v>50</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33"/>
      <c r="AW40" s="33"/>
      <c r="AX40" s="33"/>
      <c r="AY40" s="33"/>
      <c r="AZ40" s="33"/>
      <c r="BA40" s="33"/>
      <c r="BB40" s="33"/>
      <c r="BC40" s="33"/>
      <c r="BD40" s="33"/>
      <c r="BE40" s="33"/>
      <c r="BF40" s="43"/>
      <c r="BG40" s="43"/>
      <c r="BH40" s="43"/>
      <c r="BI40" s="43"/>
      <c r="BJ40" s="43"/>
      <c r="BK40" s="43"/>
      <c r="BL40" s="43"/>
      <c r="BM40" s="43"/>
      <c r="BN40" s="43"/>
      <c r="BO40" s="43"/>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43"/>
      <c r="CR40" s="43"/>
      <c r="CS40" s="43"/>
      <c r="CT40" s="43"/>
      <c r="CU40" s="43"/>
      <c r="CV40" s="43"/>
      <c r="CW40" s="43"/>
      <c r="CX40" s="43"/>
      <c r="CY40" s="43"/>
    </row>
    <row r="41" spans="1:103" x14ac:dyDescent="0.2">
      <c r="A41" s="107" t="s">
        <v>47</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33" t="s">
        <v>51</v>
      </c>
      <c r="AW41" s="33"/>
      <c r="AX41" s="33"/>
      <c r="AY41" s="33"/>
      <c r="AZ41" s="43"/>
      <c r="BA41" s="43"/>
      <c r="BB41" s="43"/>
      <c r="BC41" s="43"/>
      <c r="BD41" s="43"/>
      <c r="BE41" s="43"/>
      <c r="BF41" s="43"/>
      <c r="BG41" s="43"/>
      <c r="BH41" s="43"/>
      <c r="BI41" s="43"/>
      <c r="BJ41" s="43"/>
      <c r="BK41" s="43"/>
      <c r="BL41" s="43"/>
      <c r="BM41" s="43"/>
      <c r="BN41" s="43"/>
      <c r="BO41" s="43"/>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43"/>
      <c r="CR41" s="43"/>
      <c r="CS41" s="43"/>
      <c r="CT41" s="43"/>
      <c r="CU41" s="43"/>
      <c r="CV41" s="43"/>
      <c r="CW41" s="43"/>
      <c r="CX41" s="43"/>
      <c r="CY41" s="43"/>
    </row>
    <row r="42" spans="1:103" x14ac:dyDescent="0.2">
      <c r="A42" s="71" t="s">
        <v>52</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106" t="s">
        <v>53</v>
      </c>
      <c r="AW42" s="106"/>
      <c r="AX42" s="106"/>
      <c r="AY42" s="106"/>
      <c r="AZ42" s="106" t="s">
        <v>54</v>
      </c>
      <c r="BA42" s="106"/>
      <c r="BB42" s="106"/>
      <c r="BC42" s="106"/>
      <c r="BD42" s="106"/>
      <c r="BE42" s="106"/>
      <c r="BF42" s="206" t="s">
        <v>342</v>
      </c>
      <c r="BG42" s="206"/>
      <c r="BH42" s="206"/>
      <c r="BI42" s="206"/>
      <c r="BJ42" s="206"/>
      <c r="BK42" s="207" t="s">
        <v>378</v>
      </c>
      <c r="BL42" s="207"/>
      <c r="BM42" s="207"/>
      <c r="BN42" s="207"/>
      <c r="BO42" s="207"/>
      <c r="BP42" s="87">
        <f>BP43+BP71</f>
        <v>149960000</v>
      </c>
      <c r="BQ42" s="87"/>
      <c r="BR42" s="87"/>
      <c r="BS42" s="87"/>
      <c r="BT42" s="87"/>
      <c r="BU42" s="87"/>
      <c r="BV42" s="87"/>
      <c r="BW42" s="87"/>
      <c r="BX42" s="87"/>
      <c r="BY42" s="87">
        <f>BY43+BY71</f>
        <v>149846000</v>
      </c>
      <c r="BZ42" s="87"/>
      <c r="CA42" s="87"/>
      <c r="CB42" s="87"/>
      <c r="CC42" s="87"/>
      <c r="CD42" s="87"/>
      <c r="CE42" s="87"/>
      <c r="CF42" s="87"/>
      <c r="CG42" s="87"/>
      <c r="CH42" s="87">
        <f>CH43+CH71</f>
        <v>149351000</v>
      </c>
      <c r="CI42" s="87"/>
      <c r="CJ42" s="87"/>
      <c r="CK42" s="87"/>
      <c r="CL42" s="87"/>
      <c r="CM42" s="87"/>
      <c r="CN42" s="87"/>
      <c r="CO42" s="87"/>
      <c r="CP42" s="87"/>
      <c r="CQ42" s="43"/>
      <c r="CR42" s="43"/>
      <c r="CS42" s="43"/>
      <c r="CT42" s="43"/>
      <c r="CU42" s="43"/>
      <c r="CV42" s="43"/>
      <c r="CW42" s="43"/>
      <c r="CX42" s="43"/>
      <c r="CY42" s="43"/>
    </row>
    <row r="43" spans="1:103" x14ac:dyDescent="0.2">
      <c r="A43" s="71" t="s">
        <v>47</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96" t="s">
        <v>55</v>
      </c>
      <c r="AW43" s="96"/>
      <c r="AX43" s="96"/>
      <c r="AY43" s="96"/>
      <c r="AZ43" s="96" t="s">
        <v>54</v>
      </c>
      <c r="BA43" s="96"/>
      <c r="BB43" s="96"/>
      <c r="BC43" s="96"/>
      <c r="BD43" s="96"/>
      <c r="BE43" s="96"/>
      <c r="BF43" s="210" t="s">
        <v>342</v>
      </c>
      <c r="BG43" s="210"/>
      <c r="BH43" s="210"/>
      <c r="BI43" s="210"/>
      <c r="BJ43" s="210"/>
      <c r="BK43" s="98" t="s">
        <v>378</v>
      </c>
      <c r="BL43" s="98"/>
      <c r="BM43" s="98"/>
      <c r="BN43" s="98"/>
      <c r="BO43" s="98"/>
      <c r="BP43" s="99">
        <f>BP47+BP50+BP53+BP56+BP59+BP62+BP65</f>
        <v>148690000</v>
      </c>
      <c r="BQ43" s="99"/>
      <c r="BR43" s="99"/>
      <c r="BS43" s="99"/>
      <c r="BT43" s="99"/>
      <c r="BU43" s="99"/>
      <c r="BV43" s="99"/>
      <c r="BW43" s="99"/>
      <c r="BX43" s="99"/>
      <c r="BY43" s="99">
        <f>SUM(BY47:CG67)</f>
        <v>148690000</v>
      </c>
      <c r="BZ43" s="99"/>
      <c r="CA43" s="99"/>
      <c r="CB43" s="99"/>
      <c r="CC43" s="99"/>
      <c r="CD43" s="99"/>
      <c r="CE43" s="99"/>
      <c r="CF43" s="99"/>
      <c r="CG43" s="99"/>
      <c r="CH43" s="99">
        <f>SUM(CH47:CP67)</f>
        <v>148195000</v>
      </c>
      <c r="CI43" s="99"/>
      <c r="CJ43" s="99"/>
      <c r="CK43" s="99"/>
      <c r="CL43" s="99"/>
      <c r="CM43" s="99"/>
      <c r="CN43" s="99"/>
      <c r="CO43" s="99"/>
      <c r="CP43" s="99"/>
      <c r="CQ43" s="122"/>
      <c r="CR43" s="122"/>
      <c r="CS43" s="122"/>
      <c r="CT43" s="122"/>
      <c r="CU43" s="122"/>
      <c r="CV43" s="122"/>
      <c r="CW43" s="122"/>
      <c r="CX43" s="122"/>
      <c r="CY43" s="122"/>
    </row>
    <row r="44" spans="1:103" x14ac:dyDescent="0.2">
      <c r="A44" s="109" t="s">
        <v>56</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96"/>
      <c r="AW44" s="96"/>
      <c r="AX44" s="96"/>
      <c r="AY44" s="96"/>
      <c r="AZ44" s="96"/>
      <c r="BA44" s="96"/>
      <c r="BB44" s="96"/>
      <c r="BC44" s="96"/>
      <c r="BD44" s="96"/>
      <c r="BE44" s="96"/>
      <c r="BF44" s="210"/>
      <c r="BG44" s="210"/>
      <c r="BH44" s="210"/>
      <c r="BI44" s="210"/>
      <c r="BJ44" s="210"/>
      <c r="BK44" s="98"/>
      <c r="BL44" s="98"/>
      <c r="BM44" s="98"/>
      <c r="BN44" s="98"/>
      <c r="BO44" s="98"/>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122"/>
      <c r="CR44" s="122"/>
      <c r="CS44" s="122"/>
      <c r="CT44" s="122"/>
      <c r="CU44" s="122"/>
      <c r="CV44" s="122"/>
      <c r="CW44" s="122"/>
      <c r="CX44" s="122"/>
      <c r="CY44" s="122"/>
    </row>
    <row r="45" spans="1:103" x14ac:dyDescent="0.2">
      <c r="A45" s="109" t="s">
        <v>57</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96"/>
      <c r="AW45" s="96"/>
      <c r="AX45" s="96"/>
      <c r="AY45" s="96"/>
      <c r="AZ45" s="96"/>
      <c r="BA45" s="96"/>
      <c r="BB45" s="96"/>
      <c r="BC45" s="96"/>
      <c r="BD45" s="96"/>
      <c r="BE45" s="96"/>
      <c r="BF45" s="210"/>
      <c r="BG45" s="210"/>
      <c r="BH45" s="210"/>
      <c r="BI45" s="210"/>
      <c r="BJ45" s="210"/>
      <c r="BK45" s="98"/>
      <c r="BL45" s="98"/>
      <c r="BM45" s="98"/>
      <c r="BN45" s="98"/>
      <c r="BO45" s="98"/>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122"/>
      <c r="CR45" s="122"/>
      <c r="CS45" s="122"/>
      <c r="CT45" s="122"/>
      <c r="CU45" s="122"/>
      <c r="CV45" s="122"/>
      <c r="CW45" s="122"/>
      <c r="CX45" s="122"/>
      <c r="CY45" s="122"/>
    </row>
    <row r="46" spans="1:103" x14ac:dyDescent="0.2">
      <c r="A46" s="107" t="s">
        <v>58</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209"/>
      <c r="AW46" s="209"/>
      <c r="AX46" s="209"/>
      <c r="AY46" s="209"/>
      <c r="AZ46" s="209"/>
      <c r="BA46" s="209"/>
      <c r="BB46" s="209"/>
      <c r="BC46" s="209"/>
      <c r="BD46" s="209"/>
      <c r="BE46" s="209"/>
      <c r="BF46" s="211"/>
      <c r="BG46" s="211"/>
      <c r="BH46" s="211"/>
      <c r="BI46" s="211"/>
      <c r="BJ46" s="211"/>
      <c r="BK46" s="98"/>
      <c r="BL46" s="98"/>
      <c r="BM46" s="98"/>
      <c r="BN46" s="98"/>
      <c r="BO46" s="98"/>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122"/>
      <c r="CR46" s="122"/>
      <c r="CS46" s="122"/>
      <c r="CT46" s="122"/>
      <c r="CU46" s="122"/>
      <c r="CV46" s="122"/>
      <c r="CW46" s="122"/>
      <c r="CX46" s="122"/>
      <c r="CY46" s="122"/>
    </row>
    <row r="47" spans="1:103" x14ac:dyDescent="0.2">
      <c r="A47" s="109" t="s">
        <v>56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60"/>
      <c r="AV47" s="183"/>
      <c r="AW47" s="183"/>
      <c r="AX47" s="183"/>
      <c r="AY47" s="183"/>
      <c r="AZ47" s="183" t="s">
        <v>54</v>
      </c>
      <c r="BA47" s="183"/>
      <c r="BB47" s="183"/>
      <c r="BC47" s="183"/>
      <c r="BD47" s="183"/>
      <c r="BE47" s="183"/>
      <c r="BF47" s="182" t="s">
        <v>343</v>
      </c>
      <c r="BG47" s="182"/>
      <c r="BH47" s="182"/>
      <c r="BI47" s="182"/>
      <c r="BJ47" s="182"/>
      <c r="BK47" s="195" t="s">
        <v>344</v>
      </c>
      <c r="BL47" s="157"/>
      <c r="BM47" s="157"/>
      <c r="BN47" s="157"/>
      <c r="BO47" s="158"/>
      <c r="BP47" s="162">
        <f>BP111+BP123+BP131+BP197+BP202+BP207+BP213+BP221+BP226+BP234</f>
        <v>21164000</v>
      </c>
      <c r="BQ47" s="163"/>
      <c r="BR47" s="163"/>
      <c r="BS47" s="163"/>
      <c r="BT47" s="163"/>
      <c r="BU47" s="163"/>
      <c r="BV47" s="163"/>
      <c r="BW47" s="164"/>
      <c r="BX47" s="28"/>
      <c r="BY47" s="162">
        <f>BY111+BY123+BY131+BY197+BY202+BY207+BY213+BY221+BY226+BY234</f>
        <v>21164000</v>
      </c>
      <c r="BZ47" s="163"/>
      <c r="CA47" s="163"/>
      <c r="CB47" s="163"/>
      <c r="CC47" s="163"/>
      <c r="CD47" s="163"/>
      <c r="CE47" s="163"/>
      <c r="CF47" s="163"/>
      <c r="CG47" s="164"/>
      <c r="CH47" s="162">
        <f>CH111+CH123+CH131+CH197+CH202+CH207+CH213+CH221+CH226+CH234</f>
        <v>21164000</v>
      </c>
      <c r="CI47" s="163"/>
      <c r="CJ47" s="163"/>
      <c r="CK47" s="163"/>
      <c r="CL47" s="163"/>
      <c r="CM47" s="163"/>
      <c r="CN47" s="163"/>
      <c r="CO47" s="163"/>
      <c r="CP47" s="164"/>
      <c r="CQ47" s="203"/>
      <c r="CR47" s="204"/>
      <c r="CS47" s="204"/>
      <c r="CT47" s="204"/>
      <c r="CU47" s="204"/>
      <c r="CV47" s="204"/>
      <c r="CW47" s="204"/>
      <c r="CX47" s="204"/>
      <c r="CY47" s="205"/>
    </row>
    <row r="48" spans="1:103" x14ac:dyDescent="0.2">
      <c r="A48" s="109" t="s">
        <v>57</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60"/>
      <c r="AV48" s="183"/>
      <c r="AW48" s="183"/>
      <c r="AX48" s="183"/>
      <c r="AY48" s="183"/>
      <c r="AZ48" s="183"/>
      <c r="BA48" s="183"/>
      <c r="BB48" s="183"/>
      <c r="BC48" s="183"/>
      <c r="BD48" s="183"/>
      <c r="BE48" s="183"/>
      <c r="BF48" s="182"/>
      <c r="BG48" s="182"/>
      <c r="BH48" s="182"/>
      <c r="BI48" s="182"/>
      <c r="BJ48" s="182"/>
      <c r="BK48" s="196"/>
      <c r="BL48" s="197"/>
      <c r="BM48" s="197"/>
      <c r="BN48" s="197"/>
      <c r="BO48" s="198"/>
      <c r="BP48" s="165"/>
      <c r="BQ48" s="166"/>
      <c r="BR48" s="166"/>
      <c r="BS48" s="166"/>
      <c r="BT48" s="166"/>
      <c r="BU48" s="166"/>
      <c r="BV48" s="166"/>
      <c r="BW48" s="167"/>
      <c r="BX48" s="28"/>
      <c r="BY48" s="165"/>
      <c r="BZ48" s="237"/>
      <c r="CA48" s="237"/>
      <c r="CB48" s="237"/>
      <c r="CC48" s="237"/>
      <c r="CD48" s="237"/>
      <c r="CE48" s="237"/>
      <c r="CF48" s="237"/>
      <c r="CG48" s="167"/>
      <c r="CH48" s="165"/>
      <c r="CI48" s="237"/>
      <c r="CJ48" s="237"/>
      <c r="CK48" s="237"/>
      <c r="CL48" s="237"/>
      <c r="CM48" s="237"/>
      <c r="CN48" s="237"/>
      <c r="CO48" s="237"/>
      <c r="CP48" s="167"/>
      <c r="CQ48" s="65"/>
      <c r="CR48" s="61"/>
      <c r="CS48" s="61"/>
      <c r="CT48" s="61"/>
      <c r="CU48" s="61"/>
      <c r="CV48" s="61"/>
      <c r="CW48" s="61"/>
      <c r="CX48" s="61"/>
      <c r="CY48" s="66"/>
    </row>
    <row r="49" spans="1:119" x14ac:dyDescent="0.2">
      <c r="A49" s="107" t="s">
        <v>58</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42"/>
      <c r="AV49" s="183"/>
      <c r="AW49" s="183"/>
      <c r="AX49" s="183"/>
      <c r="AY49" s="183"/>
      <c r="AZ49" s="183"/>
      <c r="BA49" s="183"/>
      <c r="BB49" s="183"/>
      <c r="BC49" s="183"/>
      <c r="BD49" s="183"/>
      <c r="BE49" s="183"/>
      <c r="BF49" s="182"/>
      <c r="BG49" s="182"/>
      <c r="BH49" s="182"/>
      <c r="BI49" s="182"/>
      <c r="BJ49" s="182"/>
      <c r="BK49" s="199"/>
      <c r="BL49" s="160"/>
      <c r="BM49" s="160"/>
      <c r="BN49" s="160"/>
      <c r="BO49" s="161"/>
      <c r="BP49" s="200"/>
      <c r="BQ49" s="201"/>
      <c r="BR49" s="201"/>
      <c r="BS49" s="201"/>
      <c r="BT49" s="201"/>
      <c r="BU49" s="201"/>
      <c r="BV49" s="201"/>
      <c r="BW49" s="202"/>
      <c r="BX49" s="28"/>
      <c r="BY49" s="200"/>
      <c r="BZ49" s="201"/>
      <c r="CA49" s="201"/>
      <c r="CB49" s="201"/>
      <c r="CC49" s="201"/>
      <c r="CD49" s="201"/>
      <c r="CE49" s="201"/>
      <c r="CF49" s="201"/>
      <c r="CG49" s="202"/>
      <c r="CH49" s="200"/>
      <c r="CI49" s="201"/>
      <c r="CJ49" s="201"/>
      <c r="CK49" s="201"/>
      <c r="CL49" s="201"/>
      <c r="CM49" s="201"/>
      <c r="CN49" s="201"/>
      <c r="CO49" s="201"/>
      <c r="CP49" s="202"/>
      <c r="CQ49" s="65"/>
      <c r="CR49" s="61"/>
      <c r="CS49" s="61"/>
      <c r="CT49" s="61"/>
      <c r="CU49" s="61"/>
      <c r="CV49" s="61"/>
      <c r="CW49" s="61"/>
      <c r="CX49" s="61"/>
      <c r="CY49" s="66"/>
    </row>
    <row r="50" spans="1:119" ht="12.75" customHeight="1" x14ac:dyDescent="0.2">
      <c r="A50" s="109" t="s">
        <v>56</v>
      </c>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60"/>
      <c r="AV50" s="183"/>
      <c r="AW50" s="183"/>
      <c r="AX50" s="183"/>
      <c r="AY50" s="183"/>
      <c r="AZ50" s="183" t="s">
        <v>54</v>
      </c>
      <c r="BA50" s="183"/>
      <c r="BB50" s="183"/>
      <c r="BC50" s="183"/>
      <c r="BD50" s="183"/>
      <c r="BE50" s="183"/>
      <c r="BF50" s="182" t="s">
        <v>343</v>
      </c>
      <c r="BG50" s="182"/>
      <c r="BH50" s="182"/>
      <c r="BI50" s="182"/>
      <c r="BJ50" s="182"/>
      <c r="BK50" s="195" t="s">
        <v>361</v>
      </c>
      <c r="BL50" s="157"/>
      <c r="BM50" s="157"/>
      <c r="BN50" s="157"/>
      <c r="BO50" s="158"/>
      <c r="BP50" s="162"/>
      <c r="BQ50" s="163"/>
      <c r="BR50" s="163"/>
      <c r="BS50" s="163"/>
      <c r="BT50" s="163"/>
      <c r="BU50" s="163"/>
      <c r="BV50" s="163"/>
      <c r="BW50" s="164"/>
      <c r="BX50" s="28"/>
      <c r="BY50" s="162"/>
      <c r="BZ50" s="163"/>
      <c r="CA50" s="163"/>
      <c r="CB50" s="163"/>
      <c r="CC50" s="163"/>
      <c r="CD50" s="163"/>
      <c r="CE50" s="163"/>
      <c r="CF50" s="163"/>
      <c r="CG50" s="164"/>
      <c r="CH50" s="162"/>
      <c r="CI50" s="163"/>
      <c r="CJ50" s="163"/>
      <c r="CK50" s="163"/>
      <c r="CL50" s="163"/>
      <c r="CM50" s="163"/>
      <c r="CN50" s="163"/>
      <c r="CO50" s="163"/>
      <c r="CP50" s="164"/>
      <c r="CQ50" s="203"/>
      <c r="CR50" s="204"/>
      <c r="CS50" s="204"/>
      <c r="CT50" s="204"/>
      <c r="CU50" s="204"/>
      <c r="CV50" s="204"/>
      <c r="CW50" s="204"/>
      <c r="CX50" s="204"/>
      <c r="CY50" s="205"/>
    </row>
    <row r="51" spans="1:119" ht="12.75" customHeight="1" x14ac:dyDescent="0.2">
      <c r="A51" s="109" t="s">
        <v>57</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60"/>
      <c r="AV51" s="183"/>
      <c r="AW51" s="183"/>
      <c r="AX51" s="183"/>
      <c r="AY51" s="183"/>
      <c r="AZ51" s="183"/>
      <c r="BA51" s="183"/>
      <c r="BB51" s="183"/>
      <c r="BC51" s="183"/>
      <c r="BD51" s="183"/>
      <c r="BE51" s="183"/>
      <c r="BF51" s="182"/>
      <c r="BG51" s="182"/>
      <c r="BH51" s="182"/>
      <c r="BI51" s="182"/>
      <c r="BJ51" s="182"/>
      <c r="BK51" s="196"/>
      <c r="BL51" s="197"/>
      <c r="BM51" s="197"/>
      <c r="BN51" s="197"/>
      <c r="BO51" s="198"/>
      <c r="BP51" s="165"/>
      <c r="BQ51" s="166"/>
      <c r="BR51" s="166"/>
      <c r="BS51" s="166"/>
      <c r="BT51" s="166"/>
      <c r="BU51" s="166"/>
      <c r="BV51" s="166"/>
      <c r="BW51" s="167"/>
      <c r="BX51" s="28"/>
      <c r="BY51" s="165"/>
      <c r="BZ51" s="166"/>
      <c r="CA51" s="166"/>
      <c r="CB51" s="166"/>
      <c r="CC51" s="166"/>
      <c r="CD51" s="166"/>
      <c r="CE51" s="166"/>
      <c r="CF51" s="166"/>
      <c r="CG51" s="167"/>
      <c r="CH51" s="165"/>
      <c r="CI51" s="166"/>
      <c r="CJ51" s="166"/>
      <c r="CK51" s="166"/>
      <c r="CL51" s="166"/>
      <c r="CM51" s="166"/>
      <c r="CN51" s="166"/>
      <c r="CO51" s="166"/>
      <c r="CP51" s="167"/>
      <c r="CQ51" s="65"/>
      <c r="CR51" s="61"/>
      <c r="CS51" s="61"/>
      <c r="CT51" s="61"/>
      <c r="CU51" s="61"/>
      <c r="CV51" s="61"/>
      <c r="CW51" s="61"/>
      <c r="CX51" s="61"/>
      <c r="CY51" s="66"/>
    </row>
    <row r="52" spans="1:119" ht="12.75" customHeight="1" x14ac:dyDescent="0.2">
      <c r="A52" s="107" t="s">
        <v>58</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42"/>
      <c r="AV52" s="183"/>
      <c r="AW52" s="183"/>
      <c r="AX52" s="183"/>
      <c r="AY52" s="183"/>
      <c r="AZ52" s="183"/>
      <c r="BA52" s="183"/>
      <c r="BB52" s="183"/>
      <c r="BC52" s="183"/>
      <c r="BD52" s="183"/>
      <c r="BE52" s="183"/>
      <c r="BF52" s="182"/>
      <c r="BG52" s="182"/>
      <c r="BH52" s="182"/>
      <c r="BI52" s="182"/>
      <c r="BJ52" s="182"/>
      <c r="BK52" s="199"/>
      <c r="BL52" s="160"/>
      <c r="BM52" s="160"/>
      <c r="BN52" s="160"/>
      <c r="BO52" s="161"/>
      <c r="BP52" s="200"/>
      <c r="BQ52" s="201"/>
      <c r="BR52" s="201"/>
      <c r="BS52" s="201"/>
      <c r="BT52" s="201"/>
      <c r="BU52" s="201"/>
      <c r="BV52" s="201"/>
      <c r="BW52" s="202"/>
      <c r="BX52" s="28"/>
      <c r="BY52" s="200"/>
      <c r="BZ52" s="201"/>
      <c r="CA52" s="201"/>
      <c r="CB52" s="201"/>
      <c r="CC52" s="201"/>
      <c r="CD52" s="201"/>
      <c r="CE52" s="201"/>
      <c r="CF52" s="201"/>
      <c r="CG52" s="202"/>
      <c r="CH52" s="200"/>
      <c r="CI52" s="201"/>
      <c r="CJ52" s="201"/>
      <c r="CK52" s="201"/>
      <c r="CL52" s="201"/>
      <c r="CM52" s="201"/>
      <c r="CN52" s="201"/>
      <c r="CO52" s="201"/>
      <c r="CP52" s="202"/>
      <c r="CQ52" s="65"/>
      <c r="CR52" s="61"/>
      <c r="CS52" s="61"/>
      <c r="CT52" s="61"/>
      <c r="CU52" s="61"/>
      <c r="CV52" s="61"/>
      <c r="CW52" s="61"/>
      <c r="CX52" s="61"/>
      <c r="CY52" s="66"/>
    </row>
    <row r="53" spans="1:119" x14ac:dyDescent="0.2">
      <c r="A53" s="109" t="s">
        <v>56</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60"/>
      <c r="AV53" s="183"/>
      <c r="AW53" s="183"/>
      <c r="AX53" s="183"/>
      <c r="AY53" s="183"/>
      <c r="AZ53" s="183" t="s">
        <v>54</v>
      </c>
      <c r="BA53" s="183"/>
      <c r="BB53" s="183"/>
      <c r="BC53" s="183"/>
      <c r="BD53" s="183"/>
      <c r="BE53" s="183"/>
      <c r="BF53" s="182" t="s">
        <v>343</v>
      </c>
      <c r="BG53" s="182"/>
      <c r="BH53" s="182"/>
      <c r="BI53" s="182"/>
      <c r="BJ53" s="182"/>
      <c r="BK53" s="195" t="s">
        <v>345</v>
      </c>
      <c r="BL53" s="157"/>
      <c r="BM53" s="157"/>
      <c r="BN53" s="157"/>
      <c r="BO53" s="158"/>
      <c r="BP53" s="162">
        <f>BP113+BP133+BP227</f>
        <v>9664000</v>
      </c>
      <c r="BQ53" s="163"/>
      <c r="BR53" s="163"/>
      <c r="BS53" s="163"/>
      <c r="BT53" s="163"/>
      <c r="BU53" s="163"/>
      <c r="BV53" s="163"/>
      <c r="BW53" s="164"/>
      <c r="BX53" s="28"/>
      <c r="BY53" s="162">
        <f>BY113+BY133+BY227</f>
        <v>9664000</v>
      </c>
      <c r="BZ53" s="163"/>
      <c r="CA53" s="163"/>
      <c r="CB53" s="163"/>
      <c r="CC53" s="163"/>
      <c r="CD53" s="163"/>
      <c r="CE53" s="163"/>
      <c r="CF53" s="163"/>
      <c r="CG53" s="164"/>
      <c r="CH53" s="162">
        <f>CH113+CH133+CH227</f>
        <v>9169000</v>
      </c>
      <c r="CI53" s="163"/>
      <c r="CJ53" s="163"/>
      <c r="CK53" s="163"/>
      <c r="CL53" s="163"/>
      <c r="CM53" s="163"/>
      <c r="CN53" s="163"/>
      <c r="CO53" s="163"/>
      <c r="CP53" s="164"/>
      <c r="CQ53" s="203"/>
      <c r="CR53" s="204"/>
      <c r="CS53" s="204"/>
      <c r="CT53" s="204"/>
      <c r="CU53" s="204"/>
      <c r="CV53" s="204"/>
      <c r="CW53" s="204"/>
      <c r="CX53" s="204"/>
      <c r="CY53" s="205"/>
    </row>
    <row r="54" spans="1:119" x14ac:dyDescent="0.2">
      <c r="A54" s="109" t="s">
        <v>57</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60"/>
      <c r="AV54" s="183"/>
      <c r="AW54" s="183"/>
      <c r="AX54" s="183"/>
      <c r="AY54" s="183"/>
      <c r="AZ54" s="183"/>
      <c r="BA54" s="183"/>
      <c r="BB54" s="183"/>
      <c r="BC54" s="183"/>
      <c r="BD54" s="183"/>
      <c r="BE54" s="183"/>
      <c r="BF54" s="182"/>
      <c r="BG54" s="182"/>
      <c r="BH54" s="182"/>
      <c r="BI54" s="182"/>
      <c r="BJ54" s="182"/>
      <c r="BK54" s="196"/>
      <c r="BL54" s="197"/>
      <c r="BM54" s="197"/>
      <c r="BN54" s="197"/>
      <c r="BO54" s="198"/>
      <c r="BP54" s="165"/>
      <c r="BQ54" s="166"/>
      <c r="BR54" s="166"/>
      <c r="BS54" s="166"/>
      <c r="BT54" s="166"/>
      <c r="BU54" s="166"/>
      <c r="BV54" s="166"/>
      <c r="BW54" s="167"/>
      <c r="BX54" s="28"/>
      <c r="BY54" s="165"/>
      <c r="BZ54" s="166"/>
      <c r="CA54" s="166"/>
      <c r="CB54" s="166"/>
      <c r="CC54" s="166"/>
      <c r="CD54" s="166"/>
      <c r="CE54" s="166"/>
      <c r="CF54" s="166"/>
      <c r="CG54" s="167"/>
      <c r="CH54" s="165"/>
      <c r="CI54" s="166"/>
      <c r="CJ54" s="166"/>
      <c r="CK54" s="166"/>
      <c r="CL54" s="166"/>
      <c r="CM54" s="166"/>
      <c r="CN54" s="166"/>
      <c r="CO54" s="166"/>
      <c r="CP54" s="167"/>
      <c r="CQ54" s="65"/>
      <c r="CR54" s="61"/>
      <c r="CS54" s="61"/>
      <c r="CT54" s="61"/>
      <c r="CU54" s="61"/>
      <c r="CV54" s="61"/>
      <c r="CW54" s="61"/>
      <c r="CX54" s="61"/>
      <c r="CY54" s="66"/>
    </row>
    <row r="55" spans="1:119" x14ac:dyDescent="0.2">
      <c r="A55" s="107" t="s">
        <v>58</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42"/>
      <c r="AV55" s="183"/>
      <c r="AW55" s="183"/>
      <c r="AX55" s="183"/>
      <c r="AY55" s="183"/>
      <c r="AZ55" s="183"/>
      <c r="BA55" s="183"/>
      <c r="BB55" s="183"/>
      <c r="BC55" s="183"/>
      <c r="BD55" s="183"/>
      <c r="BE55" s="183"/>
      <c r="BF55" s="182"/>
      <c r="BG55" s="182"/>
      <c r="BH55" s="182"/>
      <c r="BI55" s="182"/>
      <c r="BJ55" s="182"/>
      <c r="BK55" s="199"/>
      <c r="BL55" s="160"/>
      <c r="BM55" s="160"/>
      <c r="BN55" s="160"/>
      <c r="BO55" s="161"/>
      <c r="BP55" s="200"/>
      <c r="BQ55" s="201"/>
      <c r="BR55" s="201"/>
      <c r="BS55" s="201"/>
      <c r="BT55" s="201"/>
      <c r="BU55" s="201"/>
      <c r="BV55" s="201"/>
      <c r="BW55" s="202"/>
      <c r="BX55" s="28"/>
      <c r="BY55" s="200"/>
      <c r="BZ55" s="201"/>
      <c r="CA55" s="201"/>
      <c r="CB55" s="201"/>
      <c r="CC55" s="201"/>
      <c r="CD55" s="201"/>
      <c r="CE55" s="201"/>
      <c r="CF55" s="201"/>
      <c r="CG55" s="202"/>
      <c r="CH55" s="200"/>
      <c r="CI55" s="201"/>
      <c r="CJ55" s="201"/>
      <c r="CK55" s="201"/>
      <c r="CL55" s="201"/>
      <c r="CM55" s="201"/>
      <c r="CN55" s="201"/>
      <c r="CO55" s="201"/>
      <c r="CP55" s="202"/>
      <c r="CQ55" s="65"/>
      <c r="CR55" s="61"/>
      <c r="CS55" s="61"/>
      <c r="CT55" s="61"/>
      <c r="CU55" s="61"/>
      <c r="CV55" s="61"/>
      <c r="CW55" s="61"/>
      <c r="CX55" s="61"/>
      <c r="CY55" s="66"/>
    </row>
    <row r="56" spans="1:119" x14ac:dyDescent="0.2">
      <c r="A56" s="109" t="s">
        <v>56</v>
      </c>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60"/>
      <c r="AV56" s="183"/>
      <c r="AW56" s="183"/>
      <c r="AX56" s="183"/>
      <c r="AY56" s="183"/>
      <c r="AZ56" s="183" t="s">
        <v>54</v>
      </c>
      <c r="BA56" s="183"/>
      <c r="BB56" s="183"/>
      <c r="BC56" s="183"/>
      <c r="BD56" s="183"/>
      <c r="BE56" s="183"/>
      <c r="BF56" s="182" t="s">
        <v>343</v>
      </c>
      <c r="BG56" s="182"/>
      <c r="BH56" s="182"/>
      <c r="BI56" s="182"/>
      <c r="BJ56" s="182"/>
      <c r="BK56" s="195" t="s">
        <v>346</v>
      </c>
      <c r="BL56" s="157"/>
      <c r="BM56" s="157"/>
      <c r="BN56" s="157"/>
      <c r="BO56" s="158"/>
      <c r="BP56" s="162">
        <f>BP114+BP134+BP154+BP171+BP175+BP203+BP209+BP214+BP222+BP228+BP235</f>
        <v>43430000</v>
      </c>
      <c r="BQ56" s="163"/>
      <c r="BR56" s="163"/>
      <c r="BS56" s="163"/>
      <c r="BT56" s="163"/>
      <c r="BU56" s="163"/>
      <c r="BV56" s="163"/>
      <c r="BW56" s="164"/>
      <c r="BX56" s="28"/>
      <c r="BY56" s="162">
        <f>BY114+BY134+BY154+BY171+BY175+BY203+BY209+BY214+BY222+BY228+BY235</f>
        <v>43430000</v>
      </c>
      <c r="BZ56" s="163"/>
      <c r="CA56" s="163"/>
      <c r="CB56" s="163"/>
      <c r="CC56" s="163"/>
      <c r="CD56" s="163"/>
      <c r="CE56" s="163"/>
      <c r="CF56" s="163"/>
      <c r="CG56" s="164"/>
      <c r="CH56" s="162">
        <f>CH114+CH134+CH154+CH171+CH175+CH203+CH209+CH214+CH222+CH228+CH235</f>
        <v>43430000</v>
      </c>
      <c r="CI56" s="163"/>
      <c r="CJ56" s="163"/>
      <c r="CK56" s="163"/>
      <c r="CL56" s="163"/>
      <c r="CM56" s="163"/>
      <c r="CN56" s="163"/>
      <c r="CO56" s="163"/>
      <c r="CP56" s="164"/>
      <c r="CQ56" s="203"/>
      <c r="CR56" s="204"/>
      <c r="CS56" s="204"/>
      <c r="CT56" s="204"/>
      <c r="CU56" s="204"/>
      <c r="CV56" s="204"/>
      <c r="CW56" s="204"/>
      <c r="CX56" s="204"/>
      <c r="CY56" s="205"/>
    </row>
    <row r="57" spans="1:119" x14ac:dyDescent="0.2">
      <c r="A57" s="109" t="s">
        <v>57</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60"/>
      <c r="AV57" s="183"/>
      <c r="AW57" s="183"/>
      <c r="AX57" s="183"/>
      <c r="AY57" s="183"/>
      <c r="AZ57" s="183"/>
      <c r="BA57" s="183"/>
      <c r="BB57" s="183"/>
      <c r="BC57" s="183"/>
      <c r="BD57" s="183"/>
      <c r="BE57" s="183"/>
      <c r="BF57" s="182"/>
      <c r="BG57" s="182"/>
      <c r="BH57" s="182"/>
      <c r="BI57" s="182"/>
      <c r="BJ57" s="182"/>
      <c r="BK57" s="196"/>
      <c r="BL57" s="197"/>
      <c r="BM57" s="197"/>
      <c r="BN57" s="197"/>
      <c r="BO57" s="198"/>
      <c r="BP57" s="165"/>
      <c r="BQ57" s="166"/>
      <c r="BR57" s="166"/>
      <c r="BS57" s="166"/>
      <c r="BT57" s="166"/>
      <c r="BU57" s="166"/>
      <c r="BV57" s="166"/>
      <c r="BW57" s="167"/>
      <c r="BX57" s="28"/>
      <c r="BY57" s="165"/>
      <c r="BZ57" s="166"/>
      <c r="CA57" s="166"/>
      <c r="CB57" s="166"/>
      <c r="CC57" s="166"/>
      <c r="CD57" s="166"/>
      <c r="CE57" s="166"/>
      <c r="CF57" s="166"/>
      <c r="CG57" s="167"/>
      <c r="CH57" s="165"/>
      <c r="CI57" s="166"/>
      <c r="CJ57" s="166"/>
      <c r="CK57" s="166"/>
      <c r="CL57" s="166"/>
      <c r="CM57" s="166"/>
      <c r="CN57" s="166"/>
      <c r="CO57" s="166"/>
      <c r="CP57" s="167"/>
      <c r="CQ57" s="65"/>
      <c r="CR57" s="61"/>
      <c r="CS57" s="61"/>
      <c r="CT57" s="61"/>
      <c r="CU57" s="61"/>
      <c r="CV57" s="61"/>
      <c r="CW57" s="61"/>
      <c r="CX57" s="61"/>
      <c r="CY57" s="66"/>
    </row>
    <row r="58" spans="1:119" x14ac:dyDescent="0.2">
      <c r="A58" s="107" t="s">
        <v>58</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42"/>
      <c r="AV58" s="183"/>
      <c r="AW58" s="183"/>
      <c r="AX58" s="183"/>
      <c r="AY58" s="183"/>
      <c r="AZ58" s="183"/>
      <c r="BA58" s="183"/>
      <c r="BB58" s="183"/>
      <c r="BC58" s="183"/>
      <c r="BD58" s="183"/>
      <c r="BE58" s="183"/>
      <c r="BF58" s="182"/>
      <c r="BG58" s="182"/>
      <c r="BH58" s="182"/>
      <c r="BI58" s="182"/>
      <c r="BJ58" s="182"/>
      <c r="BK58" s="199"/>
      <c r="BL58" s="160"/>
      <c r="BM58" s="160"/>
      <c r="BN58" s="160"/>
      <c r="BO58" s="161"/>
      <c r="BP58" s="200"/>
      <c r="BQ58" s="201"/>
      <c r="BR58" s="201"/>
      <c r="BS58" s="201"/>
      <c r="BT58" s="201"/>
      <c r="BU58" s="201"/>
      <c r="BV58" s="201"/>
      <c r="BW58" s="202"/>
      <c r="BX58" s="28"/>
      <c r="BY58" s="200"/>
      <c r="BZ58" s="201"/>
      <c r="CA58" s="201"/>
      <c r="CB58" s="201"/>
      <c r="CC58" s="201"/>
      <c r="CD58" s="201"/>
      <c r="CE58" s="201"/>
      <c r="CF58" s="201"/>
      <c r="CG58" s="202"/>
      <c r="CH58" s="200"/>
      <c r="CI58" s="201"/>
      <c r="CJ58" s="201"/>
      <c r="CK58" s="201"/>
      <c r="CL58" s="201"/>
      <c r="CM58" s="201"/>
      <c r="CN58" s="201"/>
      <c r="CO58" s="201"/>
      <c r="CP58" s="202"/>
      <c r="CQ58" s="65"/>
      <c r="CR58" s="61"/>
      <c r="CS58" s="61"/>
      <c r="CT58" s="61"/>
      <c r="CU58" s="61"/>
      <c r="CV58" s="61"/>
      <c r="CW58" s="61"/>
      <c r="CX58" s="61"/>
      <c r="CY58" s="66"/>
    </row>
    <row r="59" spans="1:119" x14ac:dyDescent="0.2">
      <c r="A59" s="109" t="s">
        <v>56</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60"/>
      <c r="AV59" s="183"/>
      <c r="AW59" s="183"/>
      <c r="AX59" s="183"/>
      <c r="AY59" s="183"/>
      <c r="AZ59" s="183" t="s">
        <v>54</v>
      </c>
      <c r="BA59" s="183"/>
      <c r="BB59" s="183"/>
      <c r="BC59" s="183"/>
      <c r="BD59" s="183"/>
      <c r="BE59" s="183"/>
      <c r="BF59" s="182" t="s">
        <v>343</v>
      </c>
      <c r="BG59" s="182"/>
      <c r="BH59" s="182"/>
      <c r="BI59" s="182"/>
      <c r="BJ59" s="182"/>
      <c r="BK59" s="195" t="s">
        <v>347</v>
      </c>
      <c r="BL59" s="157"/>
      <c r="BM59" s="157"/>
      <c r="BN59" s="157"/>
      <c r="BO59" s="158"/>
      <c r="BP59" s="162"/>
      <c r="BQ59" s="163"/>
      <c r="BR59" s="163"/>
      <c r="BS59" s="163"/>
      <c r="BT59" s="163"/>
      <c r="BU59" s="163"/>
      <c r="BV59" s="163"/>
      <c r="BW59" s="164"/>
      <c r="BX59" s="28"/>
      <c r="BY59" s="162"/>
      <c r="BZ59" s="163"/>
      <c r="CA59" s="163"/>
      <c r="CB59" s="163"/>
      <c r="CC59" s="163"/>
      <c r="CD59" s="163"/>
      <c r="CE59" s="163"/>
      <c r="CF59" s="163"/>
      <c r="CG59" s="164"/>
      <c r="CH59" s="162"/>
      <c r="CI59" s="163"/>
      <c r="CJ59" s="163"/>
      <c r="CK59" s="163"/>
      <c r="CL59" s="163"/>
      <c r="CM59" s="163"/>
      <c r="CN59" s="163"/>
      <c r="CO59" s="163"/>
      <c r="CP59" s="164"/>
      <c r="CQ59" s="203"/>
      <c r="CR59" s="204"/>
      <c r="CS59" s="204"/>
      <c r="CT59" s="204"/>
      <c r="CU59" s="204"/>
      <c r="CV59" s="204"/>
      <c r="CW59" s="204"/>
      <c r="CX59" s="204"/>
      <c r="CY59" s="205"/>
    </row>
    <row r="60" spans="1:119" x14ac:dyDescent="0.2">
      <c r="A60" s="109" t="s">
        <v>57</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60"/>
      <c r="AV60" s="183"/>
      <c r="AW60" s="183"/>
      <c r="AX60" s="183"/>
      <c r="AY60" s="183"/>
      <c r="AZ60" s="183"/>
      <c r="BA60" s="183"/>
      <c r="BB60" s="183"/>
      <c r="BC60" s="183"/>
      <c r="BD60" s="183"/>
      <c r="BE60" s="183"/>
      <c r="BF60" s="182"/>
      <c r="BG60" s="182"/>
      <c r="BH60" s="182"/>
      <c r="BI60" s="182"/>
      <c r="BJ60" s="182"/>
      <c r="BK60" s="196"/>
      <c r="BL60" s="197"/>
      <c r="BM60" s="197"/>
      <c r="BN60" s="197"/>
      <c r="BO60" s="198"/>
      <c r="BP60" s="165"/>
      <c r="BQ60" s="166"/>
      <c r="BR60" s="166"/>
      <c r="BS60" s="166"/>
      <c r="BT60" s="166"/>
      <c r="BU60" s="166"/>
      <c r="BV60" s="166"/>
      <c r="BW60" s="167"/>
      <c r="BX60" s="28"/>
      <c r="BY60" s="165"/>
      <c r="BZ60" s="166"/>
      <c r="CA60" s="166"/>
      <c r="CB60" s="166"/>
      <c r="CC60" s="166"/>
      <c r="CD60" s="166"/>
      <c r="CE60" s="166"/>
      <c r="CF60" s="166"/>
      <c r="CG60" s="167"/>
      <c r="CH60" s="165"/>
      <c r="CI60" s="166"/>
      <c r="CJ60" s="166"/>
      <c r="CK60" s="166"/>
      <c r="CL60" s="166"/>
      <c r="CM60" s="166"/>
      <c r="CN60" s="166"/>
      <c r="CO60" s="166"/>
      <c r="CP60" s="167"/>
      <c r="CQ60" s="65"/>
      <c r="CR60" s="61"/>
      <c r="CS60" s="61"/>
      <c r="CT60" s="61"/>
      <c r="CU60" s="61"/>
      <c r="CV60" s="61"/>
      <c r="CW60" s="61"/>
      <c r="CX60" s="61"/>
      <c r="CY60" s="66"/>
    </row>
    <row r="61" spans="1:119" x14ac:dyDescent="0.2">
      <c r="A61" s="107" t="s">
        <v>58</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42"/>
      <c r="AV61" s="183"/>
      <c r="AW61" s="183"/>
      <c r="AX61" s="183"/>
      <c r="AY61" s="183"/>
      <c r="AZ61" s="183"/>
      <c r="BA61" s="183"/>
      <c r="BB61" s="183"/>
      <c r="BC61" s="183"/>
      <c r="BD61" s="183"/>
      <c r="BE61" s="183"/>
      <c r="BF61" s="182"/>
      <c r="BG61" s="182"/>
      <c r="BH61" s="182"/>
      <c r="BI61" s="182"/>
      <c r="BJ61" s="182"/>
      <c r="BK61" s="199"/>
      <c r="BL61" s="160"/>
      <c r="BM61" s="160"/>
      <c r="BN61" s="160"/>
      <c r="BO61" s="161"/>
      <c r="BP61" s="200"/>
      <c r="BQ61" s="201"/>
      <c r="BR61" s="201"/>
      <c r="BS61" s="201"/>
      <c r="BT61" s="201"/>
      <c r="BU61" s="201"/>
      <c r="BV61" s="201"/>
      <c r="BW61" s="202"/>
      <c r="BX61" s="28"/>
      <c r="BY61" s="200"/>
      <c r="BZ61" s="201"/>
      <c r="CA61" s="201"/>
      <c r="CB61" s="201"/>
      <c r="CC61" s="201"/>
      <c r="CD61" s="201"/>
      <c r="CE61" s="201"/>
      <c r="CF61" s="201"/>
      <c r="CG61" s="202"/>
      <c r="CH61" s="200"/>
      <c r="CI61" s="201"/>
      <c r="CJ61" s="201"/>
      <c r="CK61" s="201"/>
      <c r="CL61" s="201"/>
      <c r="CM61" s="201"/>
      <c r="CN61" s="201"/>
      <c r="CO61" s="201"/>
      <c r="CP61" s="202"/>
      <c r="CQ61" s="65"/>
      <c r="CR61" s="61"/>
      <c r="CS61" s="61"/>
      <c r="CT61" s="61"/>
      <c r="CU61" s="61"/>
      <c r="CV61" s="61"/>
      <c r="CW61" s="61"/>
      <c r="CX61" s="61"/>
      <c r="CY61" s="66"/>
      <c r="DN61" s="29"/>
      <c r="DO61" s="20"/>
    </row>
    <row r="62" spans="1:119" ht="12.75" customHeight="1" x14ac:dyDescent="0.2">
      <c r="A62" s="109" t="s">
        <v>56</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60"/>
      <c r="AV62" s="183"/>
      <c r="AW62" s="183"/>
      <c r="AX62" s="183"/>
      <c r="AY62" s="183"/>
      <c r="AZ62" s="183" t="s">
        <v>54</v>
      </c>
      <c r="BA62" s="183"/>
      <c r="BB62" s="183"/>
      <c r="BC62" s="183"/>
      <c r="BD62" s="183"/>
      <c r="BE62" s="183"/>
      <c r="BF62" s="182" t="s">
        <v>343</v>
      </c>
      <c r="BG62" s="182"/>
      <c r="BH62" s="182"/>
      <c r="BI62" s="182"/>
      <c r="BJ62" s="182"/>
      <c r="BK62" s="195" t="s">
        <v>348</v>
      </c>
      <c r="BL62" s="157"/>
      <c r="BM62" s="157"/>
      <c r="BN62" s="157"/>
      <c r="BO62" s="158"/>
      <c r="BP62" s="162">
        <f>BP116+BP124+BP136+BP173+BP176+BP198+BP211+BP215+BP223+BP229</f>
        <v>74432000</v>
      </c>
      <c r="BQ62" s="163"/>
      <c r="BR62" s="163"/>
      <c r="BS62" s="163"/>
      <c r="BT62" s="163"/>
      <c r="BU62" s="163"/>
      <c r="BV62" s="163"/>
      <c r="BW62" s="164"/>
      <c r="BX62" s="28"/>
      <c r="BY62" s="162">
        <f>BY116+BY124+BY136+BX173+BY176+BY198+BY211+BY215+BY223+BY229</f>
        <v>74432000</v>
      </c>
      <c r="BZ62" s="163"/>
      <c r="CA62" s="163"/>
      <c r="CB62" s="163"/>
      <c r="CC62" s="163"/>
      <c r="CD62" s="163"/>
      <c r="CE62" s="163"/>
      <c r="CF62" s="163"/>
      <c r="CG62" s="164"/>
      <c r="CH62" s="162">
        <f>CH116+CH124+CH136+CH173+CH176+CH198+CH211+CH215+CH223+CH229</f>
        <v>74432000</v>
      </c>
      <c r="CI62" s="163"/>
      <c r="CJ62" s="163"/>
      <c r="CK62" s="163"/>
      <c r="CL62" s="163"/>
      <c r="CM62" s="163"/>
      <c r="CN62" s="163"/>
      <c r="CO62" s="163"/>
      <c r="CP62" s="164"/>
      <c r="CQ62" s="203"/>
      <c r="CR62" s="204"/>
      <c r="CS62" s="204"/>
      <c r="CT62" s="204"/>
      <c r="CU62" s="204"/>
      <c r="CV62" s="204"/>
      <c r="CW62" s="204"/>
      <c r="CX62" s="204"/>
      <c r="CY62" s="205"/>
    </row>
    <row r="63" spans="1:119" ht="12.75" customHeight="1" x14ac:dyDescent="0.2">
      <c r="A63" s="109" t="s">
        <v>57</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60"/>
      <c r="AV63" s="183"/>
      <c r="AW63" s="183"/>
      <c r="AX63" s="183"/>
      <c r="AY63" s="183"/>
      <c r="AZ63" s="183"/>
      <c r="BA63" s="183"/>
      <c r="BB63" s="183"/>
      <c r="BC63" s="183"/>
      <c r="BD63" s="183"/>
      <c r="BE63" s="183"/>
      <c r="BF63" s="182"/>
      <c r="BG63" s="182"/>
      <c r="BH63" s="182"/>
      <c r="BI63" s="182"/>
      <c r="BJ63" s="182"/>
      <c r="BK63" s="196"/>
      <c r="BL63" s="197"/>
      <c r="BM63" s="197"/>
      <c r="BN63" s="197"/>
      <c r="BO63" s="198"/>
      <c r="BP63" s="165"/>
      <c r="BQ63" s="166"/>
      <c r="BR63" s="166"/>
      <c r="BS63" s="166"/>
      <c r="BT63" s="166"/>
      <c r="BU63" s="166"/>
      <c r="BV63" s="166"/>
      <c r="BW63" s="167"/>
      <c r="BX63" s="28"/>
      <c r="BY63" s="165"/>
      <c r="BZ63" s="166"/>
      <c r="CA63" s="166"/>
      <c r="CB63" s="166"/>
      <c r="CC63" s="166"/>
      <c r="CD63" s="166"/>
      <c r="CE63" s="166"/>
      <c r="CF63" s="166"/>
      <c r="CG63" s="167"/>
      <c r="CH63" s="165"/>
      <c r="CI63" s="166"/>
      <c r="CJ63" s="166"/>
      <c r="CK63" s="166"/>
      <c r="CL63" s="166"/>
      <c r="CM63" s="166"/>
      <c r="CN63" s="166"/>
      <c r="CO63" s="166"/>
      <c r="CP63" s="167"/>
      <c r="CQ63" s="65"/>
      <c r="CR63" s="61"/>
      <c r="CS63" s="61"/>
      <c r="CT63" s="61"/>
      <c r="CU63" s="61"/>
      <c r="CV63" s="61"/>
      <c r="CW63" s="61"/>
      <c r="CX63" s="61"/>
      <c r="CY63" s="66"/>
    </row>
    <row r="64" spans="1:119" ht="12.75" customHeight="1" x14ac:dyDescent="0.2">
      <c r="A64" s="107" t="s">
        <v>58</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42"/>
      <c r="AV64" s="183"/>
      <c r="AW64" s="183"/>
      <c r="AX64" s="183"/>
      <c r="AY64" s="183"/>
      <c r="AZ64" s="183"/>
      <c r="BA64" s="183"/>
      <c r="BB64" s="183"/>
      <c r="BC64" s="183"/>
      <c r="BD64" s="183"/>
      <c r="BE64" s="183"/>
      <c r="BF64" s="182"/>
      <c r="BG64" s="182"/>
      <c r="BH64" s="182"/>
      <c r="BI64" s="182"/>
      <c r="BJ64" s="182"/>
      <c r="BK64" s="199"/>
      <c r="BL64" s="160"/>
      <c r="BM64" s="160"/>
      <c r="BN64" s="160"/>
      <c r="BO64" s="161"/>
      <c r="BP64" s="200"/>
      <c r="BQ64" s="201"/>
      <c r="BR64" s="201"/>
      <c r="BS64" s="201"/>
      <c r="BT64" s="201"/>
      <c r="BU64" s="201"/>
      <c r="BV64" s="201"/>
      <c r="BW64" s="202"/>
      <c r="BX64" s="28"/>
      <c r="BY64" s="200"/>
      <c r="BZ64" s="201"/>
      <c r="CA64" s="201"/>
      <c r="CB64" s="201"/>
      <c r="CC64" s="201"/>
      <c r="CD64" s="201"/>
      <c r="CE64" s="201"/>
      <c r="CF64" s="201"/>
      <c r="CG64" s="202"/>
      <c r="CH64" s="200"/>
      <c r="CI64" s="201"/>
      <c r="CJ64" s="201"/>
      <c r="CK64" s="201"/>
      <c r="CL64" s="201"/>
      <c r="CM64" s="201"/>
      <c r="CN64" s="201"/>
      <c r="CO64" s="201"/>
      <c r="CP64" s="202"/>
      <c r="CQ64" s="65"/>
      <c r="CR64" s="61"/>
      <c r="CS64" s="61"/>
      <c r="CT64" s="61"/>
      <c r="CU64" s="61"/>
      <c r="CV64" s="61"/>
      <c r="CW64" s="61"/>
      <c r="CX64" s="61"/>
      <c r="CY64" s="66"/>
    </row>
    <row r="65" spans="1:112" x14ac:dyDescent="0.2">
      <c r="A65" s="109" t="s">
        <v>56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60"/>
      <c r="AV65" s="183"/>
      <c r="AW65" s="183"/>
      <c r="AX65" s="183"/>
      <c r="AY65" s="183"/>
      <c r="AZ65" s="183" t="s">
        <v>54</v>
      </c>
      <c r="BA65" s="183"/>
      <c r="BB65" s="183"/>
      <c r="BC65" s="183"/>
      <c r="BD65" s="183"/>
      <c r="BE65" s="183"/>
      <c r="BF65" s="182" t="s">
        <v>343</v>
      </c>
      <c r="BG65" s="182"/>
      <c r="BH65" s="182"/>
      <c r="BI65" s="182"/>
      <c r="BJ65" s="182"/>
      <c r="BK65" s="195" t="s">
        <v>349</v>
      </c>
      <c r="BL65" s="157"/>
      <c r="BM65" s="157"/>
      <c r="BN65" s="157"/>
      <c r="BO65" s="158"/>
      <c r="BP65" s="162"/>
      <c r="BQ65" s="163"/>
      <c r="BR65" s="163"/>
      <c r="BS65" s="163"/>
      <c r="BT65" s="163"/>
      <c r="BU65" s="163"/>
      <c r="BV65" s="163"/>
      <c r="BW65" s="164"/>
      <c r="BX65" s="28"/>
      <c r="BY65" s="162"/>
      <c r="BZ65" s="163"/>
      <c r="CA65" s="163"/>
      <c r="CB65" s="163"/>
      <c r="CC65" s="163"/>
      <c r="CD65" s="163"/>
      <c r="CE65" s="163"/>
      <c r="CF65" s="163"/>
      <c r="CG65" s="164"/>
      <c r="CH65" s="162"/>
      <c r="CI65" s="163"/>
      <c r="CJ65" s="163"/>
      <c r="CK65" s="163"/>
      <c r="CL65" s="163"/>
      <c r="CM65" s="163"/>
      <c r="CN65" s="163"/>
      <c r="CO65" s="163"/>
      <c r="CP65" s="164"/>
      <c r="CQ65" s="203"/>
      <c r="CR65" s="204"/>
      <c r="CS65" s="204"/>
      <c r="CT65" s="204"/>
      <c r="CU65" s="204"/>
      <c r="CV65" s="204"/>
      <c r="CW65" s="204"/>
      <c r="CX65" s="204"/>
      <c r="CY65" s="205"/>
    </row>
    <row r="66" spans="1:112" x14ac:dyDescent="0.2">
      <c r="A66" s="109" t="s">
        <v>57</v>
      </c>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60"/>
      <c r="AV66" s="183"/>
      <c r="AW66" s="183"/>
      <c r="AX66" s="183"/>
      <c r="AY66" s="183"/>
      <c r="AZ66" s="183"/>
      <c r="BA66" s="183"/>
      <c r="BB66" s="183"/>
      <c r="BC66" s="183"/>
      <c r="BD66" s="183"/>
      <c r="BE66" s="183"/>
      <c r="BF66" s="182"/>
      <c r="BG66" s="182"/>
      <c r="BH66" s="182"/>
      <c r="BI66" s="182"/>
      <c r="BJ66" s="182"/>
      <c r="BK66" s="196"/>
      <c r="BL66" s="197"/>
      <c r="BM66" s="197"/>
      <c r="BN66" s="197"/>
      <c r="BO66" s="198"/>
      <c r="BP66" s="165"/>
      <c r="BQ66" s="166"/>
      <c r="BR66" s="166"/>
      <c r="BS66" s="166"/>
      <c r="BT66" s="166"/>
      <c r="BU66" s="166"/>
      <c r="BV66" s="166"/>
      <c r="BW66" s="167"/>
      <c r="BX66" s="28"/>
      <c r="BY66" s="165"/>
      <c r="BZ66" s="166"/>
      <c r="CA66" s="166"/>
      <c r="CB66" s="166"/>
      <c r="CC66" s="166"/>
      <c r="CD66" s="166"/>
      <c r="CE66" s="166"/>
      <c r="CF66" s="166"/>
      <c r="CG66" s="167"/>
      <c r="CH66" s="165"/>
      <c r="CI66" s="166"/>
      <c r="CJ66" s="166"/>
      <c r="CK66" s="166"/>
      <c r="CL66" s="166"/>
      <c r="CM66" s="166"/>
      <c r="CN66" s="166"/>
      <c r="CO66" s="166"/>
      <c r="CP66" s="167"/>
      <c r="CQ66" s="65"/>
      <c r="CR66" s="61"/>
      <c r="CS66" s="61"/>
      <c r="CT66" s="61"/>
      <c r="CU66" s="61"/>
      <c r="CV66" s="61"/>
      <c r="CW66" s="61"/>
      <c r="CX66" s="61"/>
      <c r="CY66" s="66"/>
    </row>
    <row r="67" spans="1:112" x14ac:dyDescent="0.2">
      <c r="A67" s="107" t="s">
        <v>58</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42"/>
      <c r="AV67" s="183"/>
      <c r="AW67" s="183"/>
      <c r="AX67" s="183"/>
      <c r="AY67" s="183"/>
      <c r="AZ67" s="183"/>
      <c r="BA67" s="183"/>
      <c r="BB67" s="183"/>
      <c r="BC67" s="183"/>
      <c r="BD67" s="183"/>
      <c r="BE67" s="183"/>
      <c r="BF67" s="182"/>
      <c r="BG67" s="182"/>
      <c r="BH67" s="182"/>
      <c r="BI67" s="182"/>
      <c r="BJ67" s="182"/>
      <c r="BK67" s="199"/>
      <c r="BL67" s="160"/>
      <c r="BM67" s="160"/>
      <c r="BN67" s="160"/>
      <c r="BO67" s="161"/>
      <c r="BP67" s="200"/>
      <c r="BQ67" s="201"/>
      <c r="BR67" s="201"/>
      <c r="BS67" s="201"/>
      <c r="BT67" s="201"/>
      <c r="BU67" s="201"/>
      <c r="BV67" s="201"/>
      <c r="BW67" s="202"/>
      <c r="BX67" s="28"/>
      <c r="BY67" s="200"/>
      <c r="BZ67" s="201"/>
      <c r="CA67" s="201"/>
      <c r="CB67" s="201"/>
      <c r="CC67" s="201"/>
      <c r="CD67" s="201"/>
      <c r="CE67" s="201"/>
      <c r="CF67" s="201"/>
      <c r="CG67" s="202"/>
      <c r="CH67" s="200"/>
      <c r="CI67" s="201"/>
      <c r="CJ67" s="201"/>
      <c r="CK67" s="201"/>
      <c r="CL67" s="201"/>
      <c r="CM67" s="201"/>
      <c r="CN67" s="201"/>
      <c r="CO67" s="201"/>
      <c r="CP67" s="202"/>
      <c r="CQ67" s="65"/>
      <c r="CR67" s="61"/>
      <c r="CS67" s="61"/>
      <c r="CT67" s="61"/>
      <c r="CU67" s="61"/>
      <c r="CV67" s="61"/>
      <c r="CW67" s="61"/>
      <c r="CX67" s="61"/>
      <c r="CY67" s="66"/>
    </row>
    <row r="68" spans="1:112" ht="12.75" customHeight="1" x14ac:dyDescent="0.2">
      <c r="A68" s="186" t="s">
        <v>350</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8"/>
      <c r="AV68" s="185" t="s">
        <v>59</v>
      </c>
      <c r="AW68" s="185"/>
      <c r="AX68" s="185"/>
      <c r="AY68" s="185"/>
      <c r="AZ68" s="185" t="s">
        <v>54</v>
      </c>
      <c r="BA68" s="185"/>
      <c r="BB68" s="185"/>
      <c r="BC68" s="185"/>
      <c r="BD68" s="185"/>
      <c r="BE68" s="185"/>
      <c r="BF68" s="184"/>
      <c r="BG68" s="184"/>
      <c r="BH68" s="184"/>
      <c r="BI68" s="184"/>
      <c r="BJ68" s="184"/>
      <c r="BK68" s="70"/>
      <c r="BL68" s="70"/>
      <c r="BM68" s="70"/>
      <c r="BN68" s="70"/>
      <c r="BO68" s="70"/>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36"/>
      <c r="CQ68" s="45"/>
      <c r="CR68" s="45"/>
      <c r="CS68" s="45"/>
      <c r="CT68" s="45"/>
      <c r="CU68" s="45"/>
      <c r="CV68" s="45"/>
      <c r="CW68" s="45"/>
      <c r="CX68" s="45"/>
      <c r="CY68" s="45"/>
      <c r="CZ68" s="61"/>
      <c r="DA68" s="61"/>
      <c r="DB68" s="61"/>
      <c r="DC68" s="61"/>
      <c r="DD68" s="61"/>
      <c r="DE68" s="61"/>
      <c r="DF68" s="61"/>
      <c r="DG68" s="61"/>
      <c r="DH68" s="61"/>
    </row>
    <row r="69" spans="1:112" x14ac:dyDescent="0.2">
      <c r="A69" s="189"/>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1"/>
      <c r="AV69" s="33"/>
      <c r="AW69" s="33"/>
      <c r="AX69" s="33"/>
      <c r="AY69" s="33"/>
      <c r="AZ69" s="33"/>
      <c r="BA69" s="33"/>
      <c r="BB69" s="33"/>
      <c r="BC69" s="33"/>
      <c r="BD69" s="33"/>
      <c r="BE69" s="33"/>
      <c r="BF69" s="34"/>
      <c r="BG69" s="34"/>
      <c r="BH69" s="34"/>
      <c r="BI69" s="34"/>
      <c r="BJ69" s="34"/>
      <c r="BK69" s="70"/>
      <c r="BL69" s="70"/>
      <c r="BM69" s="70"/>
      <c r="BN69" s="70"/>
      <c r="BO69" s="70"/>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36"/>
      <c r="CQ69" s="45"/>
      <c r="CR69" s="45"/>
      <c r="CS69" s="45"/>
      <c r="CT69" s="45"/>
      <c r="CU69" s="45"/>
      <c r="CV69" s="45"/>
      <c r="CW69" s="45"/>
      <c r="CX69" s="45"/>
      <c r="CY69" s="45"/>
      <c r="CZ69" s="61"/>
      <c r="DA69" s="61"/>
      <c r="DB69" s="61"/>
      <c r="DC69" s="61"/>
      <c r="DD69" s="61"/>
      <c r="DE69" s="61"/>
      <c r="DF69" s="61"/>
      <c r="DG69" s="61"/>
      <c r="DH69" s="61"/>
    </row>
    <row r="70" spans="1:112" ht="3" customHeight="1" x14ac:dyDescent="0.2">
      <c r="A70" s="192"/>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4"/>
      <c r="AV70" s="33"/>
      <c r="AW70" s="33"/>
      <c r="AX70" s="33"/>
      <c r="AY70" s="33"/>
      <c r="AZ70" s="33"/>
      <c r="BA70" s="33"/>
      <c r="BB70" s="33"/>
      <c r="BC70" s="33"/>
      <c r="BD70" s="33"/>
      <c r="BE70" s="33"/>
      <c r="BF70" s="34"/>
      <c r="BG70" s="34"/>
      <c r="BH70" s="34"/>
      <c r="BI70" s="34"/>
      <c r="BJ70" s="34"/>
      <c r="BK70" s="70"/>
      <c r="BL70" s="70"/>
      <c r="BM70" s="70"/>
      <c r="BN70" s="70"/>
      <c r="BO70" s="70"/>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36"/>
      <c r="CQ70" s="45"/>
      <c r="CR70" s="45"/>
      <c r="CS70" s="45"/>
      <c r="CT70" s="45"/>
      <c r="CU70" s="45"/>
      <c r="CV70" s="45"/>
      <c r="CW70" s="45"/>
      <c r="CX70" s="45"/>
      <c r="CY70" s="45"/>
      <c r="CZ70" s="61"/>
      <c r="DA70" s="61"/>
      <c r="DB70" s="61"/>
      <c r="DC70" s="61"/>
      <c r="DD70" s="61"/>
      <c r="DE70" s="61"/>
      <c r="DF70" s="61"/>
      <c r="DG70" s="61"/>
      <c r="DH70" s="61"/>
    </row>
    <row r="71" spans="1:112" x14ac:dyDescent="0.2">
      <c r="A71" s="69" t="s">
        <v>60</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96" t="s">
        <v>61</v>
      </c>
      <c r="AW71" s="96"/>
      <c r="AX71" s="96"/>
      <c r="AY71" s="96"/>
      <c r="AZ71" s="96" t="s">
        <v>54</v>
      </c>
      <c r="BA71" s="96"/>
      <c r="BB71" s="96"/>
      <c r="BC71" s="96"/>
      <c r="BD71" s="96"/>
      <c r="BE71" s="96"/>
      <c r="BF71" s="113" t="s">
        <v>342</v>
      </c>
      <c r="BG71" s="113"/>
      <c r="BH71" s="113"/>
      <c r="BI71" s="113"/>
      <c r="BJ71" s="113"/>
      <c r="BK71" s="98" t="s">
        <v>378</v>
      </c>
      <c r="BL71" s="98"/>
      <c r="BM71" s="98"/>
      <c r="BN71" s="98"/>
      <c r="BO71" s="98"/>
      <c r="BP71" s="99">
        <f>BP72+BP75+BP76+BP77+BP74</f>
        <v>1270000</v>
      </c>
      <c r="BQ71" s="99"/>
      <c r="BR71" s="99"/>
      <c r="BS71" s="99"/>
      <c r="BT71" s="99"/>
      <c r="BU71" s="99"/>
      <c r="BV71" s="99"/>
      <c r="BW71" s="99"/>
      <c r="BX71" s="99"/>
      <c r="BY71" s="99">
        <f>BY72+BY75+BY76+BY77</f>
        <v>1156000</v>
      </c>
      <c r="BZ71" s="99"/>
      <c r="CA71" s="99"/>
      <c r="CB71" s="99"/>
      <c r="CC71" s="99"/>
      <c r="CD71" s="99"/>
      <c r="CE71" s="99"/>
      <c r="CF71" s="99"/>
      <c r="CG71" s="99"/>
      <c r="CH71" s="99">
        <f>CH72+CH75+CH76+CH77</f>
        <v>1156000</v>
      </c>
      <c r="CI71" s="99"/>
      <c r="CJ71" s="99"/>
      <c r="CK71" s="99"/>
      <c r="CL71" s="99"/>
      <c r="CM71" s="99"/>
      <c r="CN71" s="99"/>
      <c r="CO71" s="99"/>
      <c r="CP71" s="99"/>
      <c r="CQ71" s="62"/>
      <c r="CR71" s="63"/>
      <c r="CS71" s="63"/>
      <c r="CT71" s="63"/>
      <c r="CU71" s="63"/>
      <c r="CV71" s="63"/>
      <c r="CW71" s="63"/>
      <c r="CX71" s="63"/>
      <c r="CY71" s="64"/>
    </row>
    <row r="72" spans="1:112" x14ac:dyDescent="0.2">
      <c r="A72" s="69" t="s">
        <v>60</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43"/>
      <c r="AW72" s="43"/>
      <c r="AX72" s="43"/>
      <c r="AY72" s="43"/>
      <c r="AZ72" s="70">
        <v>130</v>
      </c>
      <c r="BA72" s="70"/>
      <c r="BB72" s="70"/>
      <c r="BC72" s="70"/>
      <c r="BD72" s="70"/>
      <c r="BE72" s="70"/>
      <c r="BF72" s="34">
        <v>50300</v>
      </c>
      <c r="BG72" s="34"/>
      <c r="BH72" s="34"/>
      <c r="BI72" s="34"/>
      <c r="BJ72" s="34"/>
      <c r="BK72" s="35" t="s">
        <v>368</v>
      </c>
      <c r="BL72" s="35"/>
      <c r="BM72" s="35"/>
      <c r="BN72" s="35"/>
      <c r="BO72" s="35"/>
      <c r="BP72" s="59">
        <f>BP225</f>
        <v>584000</v>
      </c>
      <c r="BQ72" s="59"/>
      <c r="BR72" s="59"/>
      <c r="BS72" s="59"/>
      <c r="BT72" s="59"/>
      <c r="BU72" s="59"/>
      <c r="BV72" s="59"/>
      <c r="BW72" s="59"/>
      <c r="BX72" s="59"/>
      <c r="BY72" s="59">
        <f t="shared" ref="BY72" si="0">BY225</f>
        <v>584000</v>
      </c>
      <c r="BZ72" s="59"/>
      <c r="CA72" s="59"/>
      <c r="CB72" s="59"/>
      <c r="CC72" s="59"/>
      <c r="CD72" s="59"/>
      <c r="CE72" s="59"/>
      <c r="CF72" s="59"/>
      <c r="CG72" s="59"/>
      <c r="CH72" s="59">
        <f t="shared" ref="CH72" si="1">CH225</f>
        <v>584000</v>
      </c>
      <c r="CI72" s="59"/>
      <c r="CJ72" s="59"/>
      <c r="CK72" s="59"/>
      <c r="CL72" s="59"/>
      <c r="CM72" s="59"/>
      <c r="CN72" s="59"/>
      <c r="CO72" s="59"/>
      <c r="CP72" s="59"/>
      <c r="CQ72" s="65"/>
      <c r="CR72" s="61"/>
      <c r="CS72" s="61"/>
      <c r="CT72" s="61"/>
      <c r="CU72" s="61"/>
      <c r="CV72" s="61"/>
      <c r="CW72" s="61"/>
      <c r="CX72" s="61"/>
      <c r="CY72" s="66"/>
    </row>
    <row r="73" spans="1:112" x14ac:dyDescent="0.2">
      <c r="A73" s="69" t="s">
        <v>60</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43"/>
      <c r="AW73" s="43"/>
      <c r="AX73" s="43"/>
      <c r="AY73" s="43"/>
      <c r="AZ73" s="70">
        <v>130</v>
      </c>
      <c r="BA73" s="70"/>
      <c r="BB73" s="70"/>
      <c r="BC73" s="70"/>
      <c r="BD73" s="70"/>
      <c r="BE73" s="70"/>
      <c r="BF73" s="34">
        <v>50300</v>
      </c>
      <c r="BG73" s="34"/>
      <c r="BH73" s="34"/>
      <c r="BI73" s="34"/>
      <c r="BJ73" s="34"/>
      <c r="BK73" s="35" t="s">
        <v>352</v>
      </c>
      <c r="BL73" s="35"/>
      <c r="BM73" s="35"/>
      <c r="BN73" s="35"/>
      <c r="BO73" s="35"/>
      <c r="BP73" s="36"/>
      <c r="BQ73" s="37"/>
      <c r="BR73" s="37"/>
      <c r="BS73" s="37"/>
      <c r="BT73" s="37"/>
      <c r="BU73" s="37"/>
      <c r="BV73" s="37"/>
      <c r="BW73" s="38"/>
      <c r="BX73" s="36"/>
      <c r="BY73" s="37"/>
      <c r="BZ73" s="37"/>
      <c r="CA73" s="37"/>
      <c r="CB73" s="37"/>
      <c r="CC73" s="37"/>
      <c r="CD73" s="37"/>
      <c r="CE73" s="37"/>
      <c r="CF73" s="37"/>
      <c r="CG73" s="38"/>
      <c r="CH73" s="36"/>
      <c r="CI73" s="37"/>
      <c r="CJ73" s="37"/>
      <c r="CK73" s="37"/>
      <c r="CL73" s="37"/>
      <c r="CM73" s="37"/>
      <c r="CN73" s="37"/>
      <c r="CO73" s="37"/>
      <c r="CP73" s="37"/>
      <c r="CQ73" s="45"/>
      <c r="CR73" s="45"/>
      <c r="CS73" s="45"/>
      <c r="CT73" s="45"/>
      <c r="CU73" s="45"/>
      <c r="CV73" s="45"/>
      <c r="CW73" s="45"/>
      <c r="CX73" s="45"/>
      <c r="CY73" s="45"/>
    </row>
    <row r="74" spans="1:112" x14ac:dyDescent="0.2">
      <c r="A74" s="69" t="s">
        <v>60</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43"/>
      <c r="AW74" s="43"/>
      <c r="AX74" s="43"/>
      <c r="AY74" s="43"/>
      <c r="AZ74" s="70">
        <v>130</v>
      </c>
      <c r="BA74" s="70"/>
      <c r="BB74" s="70"/>
      <c r="BC74" s="70"/>
      <c r="BD74" s="70"/>
      <c r="BE74" s="70"/>
      <c r="BF74" s="34">
        <v>50300</v>
      </c>
      <c r="BG74" s="34"/>
      <c r="BH74" s="34"/>
      <c r="BI74" s="34"/>
      <c r="BJ74" s="34"/>
      <c r="BK74" s="35" t="s">
        <v>353</v>
      </c>
      <c r="BL74" s="35"/>
      <c r="BM74" s="35"/>
      <c r="BN74" s="35"/>
      <c r="BO74" s="35"/>
      <c r="BP74" s="36">
        <f>BP119+BP139+BP230</f>
        <v>114000</v>
      </c>
      <c r="BQ74" s="37"/>
      <c r="BR74" s="37"/>
      <c r="BS74" s="37"/>
      <c r="BT74" s="37"/>
      <c r="BU74" s="37"/>
      <c r="BV74" s="37"/>
      <c r="BW74" s="38"/>
      <c r="BX74" s="36"/>
      <c r="BY74" s="37"/>
      <c r="BZ74" s="37"/>
      <c r="CA74" s="37"/>
      <c r="CB74" s="37"/>
      <c r="CC74" s="37"/>
      <c r="CD74" s="37"/>
      <c r="CE74" s="37"/>
      <c r="CF74" s="37"/>
      <c r="CG74" s="38"/>
      <c r="CH74" s="36"/>
      <c r="CI74" s="37"/>
      <c r="CJ74" s="37"/>
      <c r="CK74" s="37"/>
      <c r="CL74" s="37"/>
      <c r="CM74" s="37"/>
      <c r="CN74" s="37"/>
      <c r="CO74" s="37"/>
      <c r="CP74" s="38"/>
      <c r="CQ74" s="46"/>
      <c r="CR74" s="47"/>
      <c r="CS74" s="47"/>
      <c r="CT74" s="47"/>
      <c r="CU74" s="47"/>
      <c r="CV74" s="47"/>
      <c r="CW74" s="47"/>
      <c r="CX74" s="47"/>
      <c r="CY74" s="48"/>
    </row>
    <row r="75" spans="1:112" x14ac:dyDescent="0.2">
      <c r="A75" s="69" t="s">
        <v>60</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43"/>
      <c r="AW75" s="43"/>
      <c r="AX75" s="43"/>
      <c r="AY75" s="43"/>
      <c r="AZ75" s="70">
        <v>130</v>
      </c>
      <c r="BA75" s="70"/>
      <c r="BB75" s="70"/>
      <c r="BC75" s="70"/>
      <c r="BD75" s="70"/>
      <c r="BE75" s="70"/>
      <c r="BF75" s="34">
        <v>50300</v>
      </c>
      <c r="BG75" s="34"/>
      <c r="BH75" s="34"/>
      <c r="BI75" s="34"/>
      <c r="BJ75" s="34"/>
      <c r="BK75" s="35" t="s">
        <v>354</v>
      </c>
      <c r="BL75" s="35"/>
      <c r="BM75" s="35"/>
      <c r="BN75" s="35"/>
      <c r="BO75" s="35"/>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46"/>
      <c r="CR75" s="47"/>
      <c r="CS75" s="47"/>
      <c r="CT75" s="47"/>
      <c r="CU75" s="47"/>
      <c r="CV75" s="47"/>
      <c r="CW75" s="47"/>
      <c r="CX75" s="47"/>
      <c r="CY75" s="48"/>
    </row>
    <row r="76" spans="1:112" x14ac:dyDescent="0.2">
      <c r="A76" s="69" t="s">
        <v>60</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43"/>
      <c r="AW76" s="43"/>
      <c r="AX76" s="43"/>
      <c r="AY76" s="43"/>
      <c r="AZ76" s="70">
        <v>130</v>
      </c>
      <c r="BA76" s="70"/>
      <c r="BB76" s="70"/>
      <c r="BC76" s="70"/>
      <c r="BD76" s="70"/>
      <c r="BE76" s="70"/>
      <c r="BF76" s="34">
        <v>50300</v>
      </c>
      <c r="BG76" s="34"/>
      <c r="BH76" s="34"/>
      <c r="BI76" s="34"/>
      <c r="BJ76" s="34"/>
      <c r="BK76" s="35" t="s">
        <v>379</v>
      </c>
      <c r="BL76" s="35"/>
      <c r="BM76" s="35"/>
      <c r="BN76" s="35"/>
      <c r="BO76" s="35"/>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65"/>
      <c r="CR76" s="61"/>
      <c r="CS76" s="61"/>
      <c r="CT76" s="61"/>
      <c r="CU76" s="61"/>
      <c r="CV76" s="61"/>
      <c r="CW76" s="61"/>
      <c r="CX76" s="61"/>
      <c r="CY76" s="66"/>
    </row>
    <row r="77" spans="1:112" x14ac:dyDescent="0.2">
      <c r="A77" s="69" t="s">
        <v>60</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43"/>
      <c r="AW77" s="43"/>
      <c r="AX77" s="43"/>
      <c r="AY77" s="43"/>
      <c r="AZ77" s="70">
        <v>130</v>
      </c>
      <c r="BA77" s="70"/>
      <c r="BB77" s="70"/>
      <c r="BC77" s="70"/>
      <c r="BD77" s="70"/>
      <c r="BE77" s="70"/>
      <c r="BF77" s="34">
        <v>50300</v>
      </c>
      <c r="BG77" s="34"/>
      <c r="BH77" s="34"/>
      <c r="BI77" s="34"/>
      <c r="BJ77" s="34"/>
      <c r="BK77" s="35" t="s">
        <v>351</v>
      </c>
      <c r="BL77" s="35"/>
      <c r="BM77" s="35"/>
      <c r="BN77" s="35"/>
      <c r="BO77" s="35"/>
      <c r="BP77" s="59">
        <f>BP231</f>
        <v>572000</v>
      </c>
      <c r="BQ77" s="59"/>
      <c r="BR77" s="59"/>
      <c r="BS77" s="59"/>
      <c r="BT77" s="59"/>
      <c r="BU77" s="59"/>
      <c r="BV77" s="59"/>
      <c r="BW77" s="59"/>
      <c r="BX77" s="59"/>
      <c r="BY77" s="59">
        <f t="shared" ref="BY77" si="2">BY231</f>
        <v>572000</v>
      </c>
      <c r="BZ77" s="59"/>
      <c r="CA77" s="59"/>
      <c r="CB77" s="59"/>
      <c r="CC77" s="59"/>
      <c r="CD77" s="59"/>
      <c r="CE77" s="59"/>
      <c r="CF77" s="59"/>
      <c r="CG77" s="59"/>
      <c r="CH77" s="59">
        <f t="shared" ref="CH77" si="3">CH231</f>
        <v>572000</v>
      </c>
      <c r="CI77" s="59"/>
      <c r="CJ77" s="59"/>
      <c r="CK77" s="59"/>
      <c r="CL77" s="59"/>
      <c r="CM77" s="59"/>
      <c r="CN77" s="59"/>
      <c r="CO77" s="59"/>
      <c r="CP77" s="59"/>
      <c r="CQ77" s="46"/>
      <c r="CR77" s="47"/>
      <c r="CS77" s="47"/>
      <c r="CT77" s="47"/>
      <c r="CU77" s="47"/>
      <c r="CV77" s="47"/>
      <c r="CW77" s="47"/>
      <c r="CX77" s="47"/>
      <c r="CY77" s="48"/>
    </row>
    <row r="78" spans="1:112" x14ac:dyDescent="0.2">
      <c r="A78" s="72" t="s">
        <v>62</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33" t="s">
        <v>63</v>
      </c>
      <c r="AW78" s="33"/>
      <c r="AX78" s="33"/>
      <c r="AY78" s="33"/>
      <c r="AZ78" s="33" t="s">
        <v>64</v>
      </c>
      <c r="BA78" s="33"/>
      <c r="BB78" s="33"/>
      <c r="BC78" s="33"/>
      <c r="BD78" s="33"/>
      <c r="BE78" s="33"/>
      <c r="BF78" s="34"/>
      <c r="BG78" s="34"/>
      <c r="BH78" s="34"/>
      <c r="BI78" s="34"/>
      <c r="BJ78" s="34"/>
      <c r="BK78" s="70"/>
      <c r="BL78" s="70"/>
      <c r="BM78" s="70"/>
      <c r="BN78" s="70"/>
      <c r="BO78" s="70"/>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43"/>
      <c r="CR78" s="43"/>
      <c r="CS78" s="43"/>
      <c r="CT78" s="43"/>
      <c r="CU78" s="43"/>
      <c r="CV78" s="43"/>
      <c r="CW78" s="43"/>
      <c r="CX78" s="43"/>
      <c r="CY78" s="43"/>
    </row>
    <row r="79" spans="1:112" x14ac:dyDescent="0.2">
      <c r="A79" s="71" t="s">
        <v>47</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33" t="s">
        <v>65</v>
      </c>
      <c r="AW79" s="33"/>
      <c r="AX79" s="33"/>
      <c r="AY79" s="33"/>
      <c r="AZ79" s="33" t="s">
        <v>64</v>
      </c>
      <c r="BA79" s="33"/>
      <c r="BB79" s="33"/>
      <c r="BC79" s="33"/>
      <c r="BD79" s="33"/>
      <c r="BE79" s="33"/>
      <c r="BF79" s="34"/>
      <c r="BG79" s="34"/>
      <c r="BH79" s="34"/>
      <c r="BI79" s="34"/>
      <c r="BJ79" s="34"/>
      <c r="BK79" s="70"/>
      <c r="BL79" s="70"/>
      <c r="BM79" s="70"/>
      <c r="BN79" s="70"/>
      <c r="BO79" s="70"/>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43"/>
      <c r="CR79" s="43"/>
      <c r="CS79" s="43"/>
      <c r="CT79" s="43"/>
      <c r="CU79" s="43"/>
      <c r="CV79" s="43"/>
      <c r="CW79" s="43"/>
      <c r="CX79" s="43"/>
      <c r="CY79" s="43"/>
    </row>
    <row r="80" spans="1:112" x14ac:dyDescent="0.2">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33"/>
      <c r="AW80" s="33"/>
      <c r="AX80" s="33"/>
      <c r="AY80" s="33"/>
      <c r="AZ80" s="33"/>
      <c r="BA80" s="33"/>
      <c r="BB80" s="33"/>
      <c r="BC80" s="33"/>
      <c r="BD80" s="33"/>
      <c r="BE80" s="33"/>
      <c r="BF80" s="34"/>
      <c r="BG80" s="34"/>
      <c r="BH80" s="34"/>
      <c r="BI80" s="34"/>
      <c r="BJ80" s="34"/>
      <c r="BK80" s="70"/>
      <c r="BL80" s="70"/>
      <c r="BM80" s="70"/>
      <c r="BN80" s="70"/>
      <c r="BO80" s="70"/>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43"/>
      <c r="CR80" s="43"/>
      <c r="CS80" s="43"/>
      <c r="CT80" s="43"/>
      <c r="CU80" s="43"/>
      <c r="CV80" s="43"/>
      <c r="CW80" s="43"/>
      <c r="CX80" s="43"/>
      <c r="CY80" s="43"/>
    </row>
    <row r="81" spans="1:103" x14ac:dyDescent="0.2">
      <c r="A81" s="71" t="s">
        <v>66</v>
      </c>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96" t="s">
        <v>67</v>
      </c>
      <c r="AW81" s="96"/>
      <c r="AX81" s="96"/>
      <c r="AY81" s="96"/>
      <c r="AZ81" s="96" t="s">
        <v>68</v>
      </c>
      <c r="BA81" s="96"/>
      <c r="BB81" s="96"/>
      <c r="BC81" s="96"/>
      <c r="BD81" s="96"/>
      <c r="BE81" s="96"/>
      <c r="BF81" s="111"/>
      <c r="BG81" s="111"/>
      <c r="BH81" s="111"/>
      <c r="BI81" s="111"/>
      <c r="BJ81" s="111"/>
      <c r="BK81" s="112"/>
      <c r="BL81" s="112"/>
      <c r="BM81" s="112"/>
      <c r="BN81" s="112"/>
      <c r="BO81" s="112"/>
      <c r="BP81" s="99">
        <f>SUM(BP82:BX91)</f>
        <v>13792415.25</v>
      </c>
      <c r="BQ81" s="99"/>
      <c r="BR81" s="99"/>
      <c r="BS81" s="99"/>
      <c r="BT81" s="99"/>
      <c r="BU81" s="99"/>
      <c r="BV81" s="99"/>
      <c r="BW81" s="99"/>
      <c r="BX81" s="99"/>
      <c r="BY81" s="99">
        <f>SUM(BY82:CG91)</f>
        <v>572000</v>
      </c>
      <c r="BZ81" s="99"/>
      <c r="CA81" s="99"/>
      <c r="CB81" s="99"/>
      <c r="CC81" s="99"/>
      <c r="CD81" s="99"/>
      <c r="CE81" s="99"/>
      <c r="CF81" s="99"/>
      <c r="CG81" s="99"/>
      <c r="CH81" s="99">
        <f>SUM(CH82:CP91)</f>
        <v>572000</v>
      </c>
      <c r="CI81" s="99"/>
      <c r="CJ81" s="99"/>
      <c r="CK81" s="99"/>
      <c r="CL81" s="99"/>
      <c r="CM81" s="99"/>
      <c r="CN81" s="99"/>
      <c r="CO81" s="99"/>
      <c r="CP81" s="99"/>
      <c r="CQ81" s="43"/>
      <c r="CR81" s="43"/>
      <c r="CS81" s="43"/>
      <c r="CT81" s="43"/>
      <c r="CU81" s="43"/>
      <c r="CV81" s="43"/>
      <c r="CW81" s="43"/>
      <c r="CX81" s="43"/>
      <c r="CY81" s="43"/>
    </row>
    <row r="82" spans="1:103" x14ac:dyDescent="0.2">
      <c r="A82" s="110" t="s">
        <v>47</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77" t="s">
        <v>69</v>
      </c>
      <c r="AW82" s="33"/>
      <c r="AX82" s="33"/>
      <c r="AY82" s="33"/>
      <c r="AZ82" s="33" t="s">
        <v>68</v>
      </c>
      <c r="BA82" s="33"/>
      <c r="BB82" s="33"/>
      <c r="BC82" s="33"/>
      <c r="BD82" s="33"/>
      <c r="BE82" s="33"/>
      <c r="BF82" s="34">
        <v>50501</v>
      </c>
      <c r="BG82" s="34"/>
      <c r="BH82" s="34"/>
      <c r="BI82" s="34"/>
      <c r="BJ82" s="34"/>
      <c r="BK82" s="35" t="s">
        <v>359</v>
      </c>
      <c r="BL82" s="35"/>
      <c r="BM82" s="35"/>
      <c r="BN82" s="35"/>
      <c r="BO82" s="35"/>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43"/>
      <c r="CR82" s="43"/>
      <c r="CS82" s="43"/>
      <c r="CT82" s="43"/>
      <c r="CU82" s="43"/>
      <c r="CV82" s="43"/>
      <c r="CW82" s="43"/>
      <c r="CX82" s="43"/>
      <c r="CY82" s="43"/>
    </row>
    <row r="83" spans="1:103" x14ac:dyDescent="0.2">
      <c r="A83" s="110" t="s">
        <v>70</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77"/>
      <c r="AW83" s="33"/>
      <c r="AX83" s="33"/>
      <c r="AY83" s="33"/>
      <c r="AZ83" s="33"/>
      <c r="BA83" s="33"/>
      <c r="BB83" s="33"/>
      <c r="BC83" s="33"/>
      <c r="BD83" s="33"/>
      <c r="BE83" s="33"/>
      <c r="BF83" s="34"/>
      <c r="BG83" s="34"/>
      <c r="BH83" s="34"/>
      <c r="BI83" s="34"/>
      <c r="BJ83" s="34"/>
      <c r="BK83" s="35"/>
      <c r="BL83" s="35"/>
      <c r="BM83" s="35"/>
      <c r="BN83" s="35"/>
      <c r="BO83" s="35"/>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43"/>
      <c r="CR83" s="43"/>
      <c r="CS83" s="43"/>
      <c r="CT83" s="43"/>
      <c r="CU83" s="43"/>
      <c r="CV83" s="43"/>
      <c r="CW83" s="43"/>
      <c r="CX83" s="43"/>
      <c r="CY83" s="43"/>
    </row>
    <row r="84" spans="1:103" ht="12.75" customHeight="1" x14ac:dyDescent="0.2">
      <c r="A84" s="110" t="s">
        <v>70</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77" t="s">
        <v>69</v>
      </c>
      <c r="AW84" s="33"/>
      <c r="AX84" s="33"/>
      <c r="AY84" s="33"/>
      <c r="AZ84" s="33" t="s">
        <v>68</v>
      </c>
      <c r="BA84" s="33"/>
      <c r="BB84" s="33"/>
      <c r="BC84" s="33"/>
      <c r="BD84" s="33"/>
      <c r="BE84" s="33"/>
      <c r="BF84" s="34">
        <v>50502</v>
      </c>
      <c r="BG84" s="34"/>
      <c r="BH84" s="34"/>
      <c r="BI84" s="34"/>
      <c r="BJ84" s="34"/>
      <c r="BK84" s="35" t="s">
        <v>356</v>
      </c>
      <c r="BL84" s="35"/>
      <c r="BM84" s="35"/>
      <c r="BN84" s="35"/>
      <c r="BO84" s="35"/>
      <c r="BP84" s="59">
        <f>BP117+BP137</f>
        <v>10068100</v>
      </c>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43"/>
      <c r="CR84" s="43"/>
      <c r="CS84" s="43"/>
      <c r="CT84" s="43"/>
      <c r="CU84" s="43"/>
      <c r="CV84" s="43"/>
      <c r="CW84" s="43"/>
      <c r="CX84" s="43"/>
      <c r="CY84" s="43"/>
    </row>
    <row r="85" spans="1:103" ht="12.75" customHeight="1" x14ac:dyDescent="0.2">
      <c r="A85" s="110" t="s">
        <v>70</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77" t="s">
        <v>69</v>
      </c>
      <c r="AW85" s="33"/>
      <c r="AX85" s="33"/>
      <c r="AY85" s="33"/>
      <c r="AZ85" s="33" t="s">
        <v>68</v>
      </c>
      <c r="BA85" s="33"/>
      <c r="BB85" s="33"/>
      <c r="BC85" s="33"/>
      <c r="BD85" s="33"/>
      <c r="BE85" s="33"/>
      <c r="BF85" s="34">
        <v>50502</v>
      </c>
      <c r="BG85" s="34"/>
      <c r="BH85" s="34"/>
      <c r="BI85" s="34"/>
      <c r="BJ85" s="34"/>
      <c r="BK85" s="35" t="s">
        <v>355</v>
      </c>
      <c r="BL85" s="35"/>
      <c r="BM85" s="35"/>
      <c r="BN85" s="35"/>
      <c r="BO85" s="35"/>
      <c r="BP85" s="59">
        <f>BP216</f>
        <v>2674729</v>
      </c>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43"/>
      <c r="CR85" s="43"/>
      <c r="CS85" s="43"/>
      <c r="CT85" s="43"/>
      <c r="CU85" s="43"/>
      <c r="CV85" s="43"/>
      <c r="CW85" s="43"/>
      <c r="CX85" s="43"/>
      <c r="CY85" s="43"/>
    </row>
    <row r="86" spans="1:103" ht="12.75" customHeight="1" x14ac:dyDescent="0.2">
      <c r="A86" s="110" t="s">
        <v>70</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77" t="s">
        <v>69</v>
      </c>
      <c r="AW86" s="33"/>
      <c r="AX86" s="33"/>
      <c r="AY86" s="33"/>
      <c r="AZ86" s="33" t="s">
        <v>68</v>
      </c>
      <c r="BA86" s="33"/>
      <c r="BB86" s="33"/>
      <c r="BC86" s="33"/>
      <c r="BD86" s="33"/>
      <c r="BE86" s="33"/>
      <c r="BF86" s="34">
        <v>50502</v>
      </c>
      <c r="BG86" s="34"/>
      <c r="BH86" s="34"/>
      <c r="BI86" s="34"/>
      <c r="BJ86" s="34"/>
      <c r="BK86" s="35" t="s">
        <v>355</v>
      </c>
      <c r="BL86" s="35"/>
      <c r="BM86" s="35"/>
      <c r="BN86" s="35"/>
      <c r="BO86" s="35"/>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43"/>
      <c r="CR86" s="43"/>
      <c r="CS86" s="43"/>
      <c r="CT86" s="43"/>
      <c r="CU86" s="43"/>
      <c r="CV86" s="43"/>
      <c r="CW86" s="43"/>
      <c r="CX86" s="43"/>
      <c r="CY86" s="43"/>
    </row>
    <row r="87" spans="1:103" ht="12.75" customHeight="1" x14ac:dyDescent="0.2">
      <c r="A87" s="110" t="s">
        <v>70</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77" t="s">
        <v>69</v>
      </c>
      <c r="AW87" s="33"/>
      <c r="AX87" s="33"/>
      <c r="AY87" s="33"/>
      <c r="AZ87" s="33" t="s">
        <v>68</v>
      </c>
      <c r="BA87" s="33"/>
      <c r="BB87" s="33"/>
      <c r="BC87" s="33"/>
      <c r="BD87" s="33"/>
      <c r="BE87" s="33"/>
      <c r="BF87" s="34">
        <v>50502</v>
      </c>
      <c r="BG87" s="34"/>
      <c r="BH87" s="34"/>
      <c r="BI87" s="34"/>
      <c r="BJ87" s="34"/>
      <c r="BK87" s="35" t="s">
        <v>357</v>
      </c>
      <c r="BL87" s="35"/>
      <c r="BM87" s="35"/>
      <c r="BN87" s="35"/>
      <c r="BO87" s="35"/>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43"/>
      <c r="CR87" s="43"/>
      <c r="CS87" s="43"/>
      <c r="CT87" s="43"/>
      <c r="CU87" s="43"/>
      <c r="CV87" s="43"/>
      <c r="CW87" s="43"/>
      <c r="CX87" s="43"/>
      <c r="CY87" s="43"/>
    </row>
    <row r="88" spans="1:103" ht="12.75" customHeight="1" x14ac:dyDescent="0.2">
      <c r="A88" s="110" t="s">
        <v>70</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77" t="s">
        <v>69</v>
      </c>
      <c r="AW88" s="33"/>
      <c r="AX88" s="33"/>
      <c r="AY88" s="33"/>
      <c r="AZ88" s="33" t="s">
        <v>68</v>
      </c>
      <c r="BA88" s="33"/>
      <c r="BB88" s="33"/>
      <c r="BC88" s="33"/>
      <c r="BD88" s="33"/>
      <c r="BE88" s="33"/>
      <c r="BF88" s="34">
        <v>50501</v>
      </c>
      <c r="BG88" s="34"/>
      <c r="BH88" s="34"/>
      <c r="BI88" s="34"/>
      <c r="BJ88" s="34"/>
      <c r="BK88" s="35" t="s">
        <v>358</v>
      </c>
      <c r="BL88" s="35"/>
      <c r="BM88" s="35"/>
      <c r="BN88" s="35"/>
      <c r="BO88" s="35"/>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43"/>
      <c r="CR88" s="43"/>
      <c r="CS88" s="43"/>
      <c r="CT88" s="43"/>
      <c r="CU88" s="43"/>
      <c r="CV88" s="43"/>
      <c r="CW88" s="43"/>
      <c r="CX88" s="43"/>
      <c r="CY88" s="43"/>
    </row>
    <row r="89" spans="1:103" ht="12.75" customHeight="1" x14ac:dyDescent="0.2">
      <c r="A89" s="110" t="s">
        <v>70</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77" t="s">
        <v>69</v>
      </c>
      <c r="AW89" s="33"/>
      <c r="AX89" s="33"/>
      <c r="AY89" s="33"/>
      <c r="AZ89" s="33" t="s">
        <v>68</v>
      </c>
      <c r="BA89" s="33"/>
      <c r="BB89" s="33"/>
      <c r="BC89" s="33"/>
      <c r="BD89" s="33"/>
      <c r="BE89" s="33"/>
      <c r="BF89" s="34">
        <v>50502</v>
      </c>
      <c r="BG89" s="34"/>
      <c r="BH89" s="34"/>
      <c r="BI89" s="34"/>
      <c r="BJ89" s="34"/>
      <c r="BK89" s="35" t="s">
        <v>396</v>
      </c>
      <c r="BL89" s="35"/>
      <c r="BM89" s="35"/>
      <c r="BN89" s="35"/>
      <c r="BO89" s="35"/>
      <c r="BP89" s="36">
        <f>BP121+BP141</f>
        <v>89838</v>
      </c>
      <c r="BQ89" s="37"/>
      <c r="BR89" s="37"/>
      <c r="BS89" s="37"/>
      <c r="BT89" s="37"/>
      <c r="BU89" s="37"/>
      <c r="BV89" s="37"/>
      <c r="BW89" s="38"/>
      <c r="BX89" s="32"/>
      <c r="BY89" s="36"/>
      <c r="BZ89" s="37"/>
      <c r="CA89" s="37"/>
      <c r="CB89" s="37"/>
      <c r="CC89" s="37"/>
      <c r="CD89" s="37"/>
      <c r="CE89" s="37"/>
      <c r="CF89" s="37"/>
      <c r="CG89" s="38"/>
      <c r="CH89" s="36"/>
      <c r="CI89" s="37"/>
      <c r="CJ89" s="37"/>
      <c r="CK89" s="37"/>
      <c r="CL89" s="37"/>
      <c r="CM89" s="37"/>
      <c r="CN89" s="37"/>
      <c r="CO89" s="37"/>
      <c r="CP89" s="38"/>
      <c r="CQ89" s="39"/>
      <c r="CR89" s="40"/>
      <c r="CS89" s="40"/>
      <c r="CT89" s="40"/>
      <c r="CU89" s="40"/>
      <c r="CV89" s="40"/>
      <c r="CW89" s="40"/>
      <c r="CX89" s="40"/>
      <c r="CY89" s="41"/>
    </row>
    <row r="90" spans="1:103" ht="12.75" customHeight="1" x14ac:dyDescent="0.2">
      <c r="A90" s="110" t="s">
        <v>70</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77" t="s">
        <v>69</v>
      </c>
      <c r="AW90" s="33"/>
      <c r="AX90" s="33"/>
      <c r="AY90" s="33"/>
      <c r="AZ90" s="33" t="s">
        <v>68</v>
      </c>
      <c r="BA90" s="33"/>
      <c r="BB90" s="33"/>
      <c r="BC90" s="33"/>
      <c r="BD90" s="33"/>
      <c r="BE90" s="33"/>
      <c r="BF90" s="34">
        <v>50502</v>
      </c>
      <c r="BG90" s="34"/>
      <c r="BH90" s="34"/>
      <c r="BI90" s="34"/>
      <c r="BJ90" s="34"/>
      <c r="BK90" s="35" t="s">
        <v>360</v>
      </c>
      <c r="BL90" s="35"/>
      <c r="BM90" s="35"/>
      <c r="BN90" s="35"/>
      <c r="BO90" s="35"/>
      <c r="BP90" s="59">
        <f>BP120+BP140</f>
        <v>387748.25</v>
      </c>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43"/>
      <c r="CR90" s="43"/>
      <c r="CS90" s="43"/>
      <c r="CT90" s="43"/>
      <c r="CU90" s="43"/>
      <c r="CV90" s="43"/>
      <c r="CW90" s="43"/>
      <c r="CX90" s="43"/>
      <c r="CY90" s="43"/>
    </row>
    <row r="91" spans="1:103" ht="12.75" customHeight="1" x14ac:dyDescent="0.2">
      <c r="A91" s="110" t="s">
        <v>70</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77" t="s">
        <v>69</v>
      </c>
      <c r="AW91" s="33"/>
      <c r="AX91" s="33"/>
      <c r="AY91" s="33"/>
      <c r="AZ91" s="33" t="s">
        <v>68</v>
      </c>
      <c r="BA91" s="33"/>
      <c r="BB91" s="33"/>
      <c r="BC91" s="33"/>
      <c r="BD91" s="33"/>
      <c r="BE91" s="33"/>
      <c r="BF91" s="34">
        <v>50503</v>
      </c>
      <c r="BG91" s="34"/>
      <c r="BH91" s="34"/>
      <c r="BI91" s="34"/>
      <c r="BJ91" s="34"/>
      <c r="BK91" s="35" t="s">
        <v>365</v>
      </c>
      <c r="BL91" s="35"/>
      <c r="BM91" s="35"/>
      <c r="BN91" s="35"/>
      <c r="BO91" s="35"/>
      <c r="BP91" s="59">
        <f>BP159</f>
        <v>572000</v>
      </c>
      <c r="BQ91" s="59"/>
      <c r="BR91" s="59"/>
      <c r="BS91" s="59"/>
      <c r="BT91" s="59"/>
      <c r="BU91" s="59"/>
      <c r="BV91" s="59"/>
      <c r="BW91" s="59"/>
      <c r="BX91" s="59"/>
      <c r="BY91" s="59">
        <f>BY159</f>
        <v>572000</v>
      </c>
      <c r="BZ91" s="59"/>
      <c r="CA91" s="59"/>
      <c r="CB91" s="59"/>
      <c r="CC91" s="59"/>
      <c r="CD91" s="59"/>
      <c r="CE91" s="59"/>
      <c r="CF91" s="59"/>
      <c r="CG91" s="59"/>
      <c r="CH91" s="59">
        <f>CH159</f>
        <v>572000</v>
      </c>
      <c r="CI91" s="59"/>
      <c r="CJ91" s="59"/>
      <c r="CK91" s="59"/>
      <c r="CL91" s="59"/>
      <c r="CM91" s="59"/>
      <c r="CN91" s="59"/>
      <c r="CO91" s="59"/>
      <c r="CP91" s="59"/>
      <c r="CQ91" s="43"/>
      <c r="CR91" s="43"/>
      <c r="CS91" s="43"/>
      <c r="CT91" s="43"/>
      <c r="CU91" s="43"/>
      <c r="CV91" s="43"/>
      <c r="CW91" s="43"/>
      <c r="CX91" s="43"/>
      <c r="CY91" s="43"/>
    </row>
    <row r="92" spans="1:103" x14ac:dyDescent="0.2">
      <c r="A92" s="107" t="s">
        <v>71</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77" t="s">
        <v>72</v>
      </c>
      <c r="AW92" s="77"/>
      <c r="AX92" s="77"/>
      <c r="AY92" s="77"/>
      <c r="AZ92" s="33" t="s">
        <v>68</v>
      </c>
      <c r="BA92" s="33"/>
      <c r="BB92" s="33"/>
      <c r="BC92" s="33"/>
      <c r="BD92" s="33"/>
      <c r="BE92" s="33"/>
      <c r="BF92" s="43"/>
      <c r="BG92" s="43"/>
      <c r="BH92" s="43"/>
      <c r="BI92" s="43"/>
      <c r="BJ92" s="43"/>
      <c r="BK92" s="70"/>
      <c r="BL92" s="70"/>
      <c r="BM92" s="70"/>
      <c r="BN92" s="70"/>
      <c r="BO92" s="70"/>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43"/>
      <c r="CR92" s="43"/>
      <c r="CS92" s="43"/>
      <c r="CT92" s="43"/>
      <c r="CU92" s="43"/>
      <c r="CV92" s="43"/>
      <c r="CW92" s="43"/>
      <c r="CX92" s="43"/>
      <c r="CY92" s="43"/>
    </row>
    <row r="93" spans="1:103" x14ac:dyDescent="0.2">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1"/>
      <c r="AW93" s="121"/>
      <c r="AX93" s="121"/>
      <c r="AY93" s="121"/>
      <c r="AZ93" s="43"/>
      <c r="BA93" s="43"/>
      <c r="BB93" s="43"/>
      <c r="BC93" s="43"/>
      <c r="BD93" s="43"/>
      <c r="BE93" s="43"/>
      <c r="BF93" s="43"/>
      <c r="BG93" s="43"/>
      <c r="BH93" s="43"/>
      <c r="BI93" s="43"/>
      <c r="BJ93" s="43"/>
      <c r="BK93" s="70"/>
      <c r="BL93" s="70"/>
      <c r="BM93" s="70"/>
      <c r="BN93" s="70"/>
      <c r="BO93" s="70"/>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119"/>
      <c r="CR93" s="119"/>
      <c r="CS93" s="119"/>
      <c r="CT93" s="119"/>
      <c r="CU93" s="119"/>
      <c r="CV93" s="119"/>
      <c r="CW93" s="119"/>
      <c r="CX93" s="119"/>
      <c r="CY93" s="14"/>
    </row>
    <row r="94" spans="1:103" x14ac:dyDescent="0.2">
      <c r="A94" s="72" t="s">
        <v>73</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33" t="s">
        <v>74</v>
      </c>
      <c r="AW94" s="33"/>
      <c r="AX94" s="33"/>
      <c r="AY94" s="33"/>
      <c r="AZ94" s="33" t="s">
        <v>75</v>
      </c>
      <c r="BA94" s="33"/>
      <c r="BB94" s="33"/>
      <c r="BC94" s="33"/>
      <c r="BD94" s="33"/>
      <c r="BE94" s="33"/>
      <c r="BF94" s="43"/>
      <c r="BG94" s="43"/>
      <c r="BH94" s="43"/>
      <c r="BI94" s="43"/>
      <c r="BJ94" s="43"/>
      <c r="BK94" s="70"/>
      <c r="BL94" s="70"/>
      <c r="BM94" s="70"/>
      <c r="BN94" s="70"/>
      <c r="BO94" s="70"/>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43"/>
      <c r="CR94" s="43"/>
      <c r="CS94" s="43"/>
      <c r="CT94" s="43"/>
      <c r="CU94" s="43"/>
      <c r="CV94" s="43"/>
      <c r="CW94" s="43"/>
      <c r="CX94" s="43"/>
      <c r="CY94" s="43"/>
    </row>
    <row r="95" spans="1:103" x14ac:dyDescent="0.2">
      <c r="A95" s="181" t="s">
        <v>47</v>
      </c>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24"/>
      <c r="AW95" s="124"/>
      <c r="AX95" s="124"/>
      <c r="AY95" s="124"/>
      <c r="AZ95" s="43"/>
      <c r="BA95" s="43"/>
      <c r="BB95" s="43"/>
      <c r="BC95" s="43"/>
      <c r="BD95" s="43"/>
      <c r="BE95" s="43"/>
      <c r="BF95" s="43"/>
      <c r="BG95" s="43"/>
      <c r="BH95" s="43"/>
      <c r="BI95" s="43"/>
      <c r="BJ95" s="43"/>
      <c r="BK95" s="70"/>
      <c r="BL95" s="70"/>
      <c r="BM95" s="70"/>
      <c r="BN95" s="70"/>
      <c r="BO95" s="70"/>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43"/>
      <c r="CR95" s="43"/>
      <c r="CS95" s="43"/>
      <c r="CT95" s="43"/>
      <c r="CU95" s="43"/>
      <c r="CV95" s="43"/>
      <c r="CW95" s="43"/>
      <c r="CX95" s="43"/>
      <c r="CY95" s="43"/>
    </row>
    <row r="96" spans="1:103" x14ac:dyDescent="0.2">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43"/>
      <c r="AW96" s="43"/>
      <c r="AX96" s="43"/>
      <c r="AY96" s="43"/>
      <c r="AZ96" s="43"/>
      <c r="BA96" s="43"/>
      <c r="BB96" s="43"/>
      <c r="BC96" s="43"/>
      <c r="BD96" s="43"/>
      <c r="BE96" s="43"/>
      <c r="BF96" s="43"/>
      <c r="BG96" s="43"/>
      <c r="BH96" s="43"/>
      <c r="BI96" s="43"/>
      <c r="BJ96" s="43"/>
      <c r="BK96" s="70"/>
      <c r="BL96" s="70"/>
      <c r="BM96" s="70"/>
      <c r="BN96" s="70"/>
      <c r="BO96" s="70"/>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43"/>
      <c r="CR96" s="43"/>
      <c r="CS96" s="43"/>
      <c r="CT96" s="43"/>
      <c r="CU96" s="43"/>
      <c r="CV96" s="43"/>
      <c r="CW96" s="43"/>
      <c r="CX96" s="43"/>
      <c r="CY96" s="43"/>
    </row>
    <row r="97" spans="1:257" x14ac:dyDescent="0.2">
      <c r="A97" s="72" t="s">
        <v>76</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33" t="s">
        <v>77</v>
      </c>
      <c r="AW97" s="33"/>
      <c r="AX97" s="33"/>
      <c r="AY97" s="33"/>
      <c r="AZ97" s="43"/>
      <c r="BA97" s="43"/>
      <c r="BB97" s="43"/>
      <c r="BC97" s="43"/>
      <c r="BD97" s="43"/>
      <c r="BE97" s="43"/>
      <c r="BF97" s="43"/>
      <c r="BG97" s="43"/>
      <c r="BH97" s="43"/>
      <c r="BI97" s="43"/>
      <c r="BJ97" s="43"/>
      <c r="BK97" s="70"/>
      <c r="BL97" s="70"/>
      <c r="BM97" s="70"/>
      <c r="BN97" s="70"/>
      <c r="BO97" s="70"/>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43"/>
      <c r="CR97" s="43"/>
      <c r="CS97" s="43"/>
      <c r="CT97" s="43"/>
      <c r="CU97" s="43"/>
      <c r="CV97" s="43"/>
      <c r="CW97" s="43"/>
      <c r="CX97" s="43"/>
      <c r="CY97" s="43"/>
    </row>
    <row r="98" spans="1:257" x14ac:dyDescent="0.2">
      <c r="A98" s="71" t="s">
        <v>47</v>
      </c>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43"/>
      <c r="AW98" s="43"/>
      <c r="AX98" s="43"/>
      <c r="AY98" s="43"/>
      <c r="AZ98" s="43"/>
      <c r="BA98" s="43"/>
      <c r="BB98" s="43"/>
      <c r="BC98" s="43"/>
      <c r="BD98" s="43"/>
      <c r="BE98" s="43"/>
      <c r="BF98" s="43"/>
      <c r="BG98" s="43"/>
      <c r="BH98" s="43"/>
      <c r="BI98" s="43"/>
      <c r="BJ98" s="43"/>
      <c r="BK98" s="70"/>
      <c r="BL98" s="70"/>
      <c r="BM98" s="70"/>
      <c r="BN98" s="70"/>
      <c r="BO98" s="70"/>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43"/>
      <c r="CR98" s="43"/>
      <c r="CS98" s="43"/>
      <c r="CT98" s="43"/>
      <c r="CU98" s="43"/>
      <c r="CV98" s="43"/>
      <c r="CW98" s="43"/>
      <c r="CX98" s="43"/>
      <c r="CY98" s="43"/>
    </row>
    <row r="99" spans="1:257" x14ac:dyDescent="0.2">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43"/>
      <c r="AW99" s="43"/>
      <c r="AX99" s="43"/>
      <c r="AY99" s="43"/>
      <c r="AZ99" s="43"/>
      <c r="BA99" s="43"/>
      <c r="BB99" s="43"/>
      <c r="BC99" s="43"/>
      <c r="BD99" s="43"/>
      <c r="BE99" s="43"/>
      <c r="BF99" s="43"/>
      <c r="BG99" s="43"/>
      <c r="BH99" s="43"/>
      <c r="BI99" s="43"/>
      <c r="BJ99" s="43"/>
      <c r="BK99" s="70"/>
      <c r="BL99" s="70"/>
      <c r="BM99" s="70"/>
      <c r="BN99" s="70"/>
      <c r="BO99" s="70"/>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43"/>
      <c r="CR99" s="43"/>
      <c r="CS99" s="43"/>
      <c r="CT99" s="43"/>
      <c r="CU99" s="43"/>
      <c r="CV99" s="43"/>
      <c r="CW99" s="43"/>
      <c r="CX99" s="43"/>
      <c r="CY99" s="43"/>
    </row>
    <row r="100" spans="1:257" x14ac:dyDescent="0.2">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43"/>
      <c r="AW100" s="43"/>
      <c r="AX100" s="43"/>
      <c r="AY100" s="43"/>
      <c r="AZ100" s="43"/>
      <c r="BA100" s="43"/>
      <c r="BB100" s="43"/>
      <c r="BC100" s="43"/>
      <c r="BD100" s="43"/>
      <c r="BE100" s="43"/>
      <c r="BF100" s="43"/>
      <c r="BG100" s="43"/>
      <c r="BH100" s="43"/>
      <c r="BI100" s="43"/>
      <c r="BJ100" s="43"/>
      <c r="BK100" s="70"/>
      <c r="BL100" s="70"/>
      <c r="BM100" s="70"/>
      <c r="BN100" s="70"/>
      <c r="BO100" s="70"/>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43"/>
      <c r="CR100" s="43"/>
      <c r="CS100" s="43"/>
      <c r="CT100" s="43"/>
      <c r="CU100" s="43"/>
      <c r="CV100" s="43"/>
      <c r="CW100" s="43"/>
      <c r="CX100" s="43"/>
      <c r="CY100" s="43"/>
    </row>
    <row r="101" spans="1:257" x14ac:dyDescent="0.2">
      <c r="A101" s="72" t="s">
        <v>78</v>
      </c>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33" t="s">
        <v>79</v>
      </c>
      <c r="AW101" s="33"/>
      <c r="AX101" s="33"/>
      <c r="AY101" s="33"/>
      <c r="AZ101" s="33" t="s">
        <v>42</v>
      </c>
      <c r="BA101" s="33"/>
      <c r="BB101" s="33"/>
      <c r="BC101" s="33"/>
      <c r="BD101" s="33"/>
      <c r="BE101" s="33"/>
      <c r="BF101" s="43"/>
      <c r="BG101" s="43"/>
      <c r="BH101" s="43"/>
      <c r="BI101" s="43"/>
      <c r="BJ101" s="43"/>
      <c r="BK101" s="70"/>
      <c r="BL101" s="70"/>
      <c r="BM101" s="70"/>
      <c r="BN101" s="70"/>
      <c r="BO101" s="70"/>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43"/>
      <c r="CR101" s="43"/>
      <c r="CS101" s="43"/>
      <c r="CT101" s="43"/>
      <c r="CU101" s="43"/>
      <c r="CV101" s="43"/>
      <c r="CW101" s="43"/>
      <c r="CX101" s="43"/>
      <c r="CY101" s="43"/>
    </row>
    <row r="102" spans="1:257" x14ac:dyDescent="0.2">
      <c r="A102" s="71" t="s">
        <v>80</v>
      </c>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33" t="s">
        <v>81</v>
      </c>
      <c r="AW102" s="33"/>
      <c r="AX102" s="33"/>
      <c r="AY102" s="33"/>
      <c r="AZ102" s="33" t="s">
        <v>82</v>
      </c>
      <c r="BA102" s="33"/>
      <c r="BB102" s="33"/>
      <c r="BC102" s="33"/>
      <c r="BD102" s="33"/>
      <c r="BE102" s="33"/>
      <c r="BF102" s="43"/>
      <c r="BG102" s="43"/>
      <c r="BH102" s="43"/>
      <c r="BI102" s="43"/>
      <c r="BJ102" s="43"/>
      <c r="BK102" s="70"/>
      <c r="BL102" s="70"/>
      <c r="BM102" s="70"/>
      <c r="BN102" s="70"/>
      <c r="BO102" s="70"/>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78" t="s">
        <v>42</v>
      </c>
      <c r="CR102" s="78"/>
      <c r="CS102" s="78"/>
      <c r="CT102" s="78"/>
      <c r="CU102" s="78"/>
      <c r="CV102" s="78"/>
      <c r="CW102" s="78"/>
      <c r="CX102" s="78"/>
      <c r="CY102" s="78"/>
    </row>
    <row r="103" spans="1:257" x14ac:dyDescent="0.2">
      <c r="A103" s="60" t="s">
        <v>83</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33"/>
      <c r="AW103" s="33"/>
      <c r="AX103" s="33"/>
      <c r="AY103" s="33"/>
      <c r="AZ103" s="33"/>
      <c r="BA103" s="33"/>
      <c r="BB103" s="33"/>
      <c r="BC103" s="33"/>
      <c r="BD103" s="33"/>
      <c r="BE103" s="33"/>
      <c r="BF103" s="43"/>
      <c r="BG103" s="43"/>
      <c r="BH103" s="43"/>
      <c r="BI103" s="43"/>
      <c r="BJ103" s="43"/>
      <c r="BK103" s="70"/>
      <c r="BL103" s="70"/>
      <c r="BM103" s="70"/>
      <c r="BN103" s="70"/>
      <c r="BO103" s="70"/>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78"/>
      <c r="CR103" s="78"/>
      <c r="CS103" s="78"/>
      <c r="CT103" s="78"/>
      <c r="CU103" s="78"/>
      <c r="CV103" s="78"/>
      <c r="CW103" s="78"/>
      <c r="CX103" s="78"/>
      <c r="CY103" s="78"/>
    </row>
    <row r="104" spans="1:257" x14ac:dyDescent="0.2">
      <c r="A104" s="42" t="s">
        <v>84</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33"/>
      <c r="AW104" s="33"/>
      <c r="AX104" s="33"/>
      <c r="AY104" s="33"/>
      <c r="AZ104" s="33"/>
      <c r="BA104" s="33"/>
      <c r="BB104" s="33"/>
      <c r="BC104" s="33"/>
      <c r="BD104" s="33"/>
      <c r="BE104" s="33"/>
      <c r="BF104" s="43"/>
      <c r="BG104" s="43"/>
      <c r="BH104" s="43"/>
      <c r="BI104" s="43"/>
      <c r="BJ104" s="43"/>
      <c r="BK104" s="70"/>
      <c r="BL104" s="70"/>
      <c r="BM104" s="70"/>
      <c r="BN104" s="70"/>
      <c r="BO104" s="70"/>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78"/>
      <c r="CR104" s="78"/>
      <c r="CS104" s="78"/>
      <c r="CT104" s="78"/>
      <c r="CU104" s="78"/>
      <c r="CV104" s="78"/>
      <c r="CW104" s="78"/>
      <c r="CX104" s="78"/>
      <c r="CY104" s="78"/>
    </row>
    <row r="105" spans="1:257" x14ac:dyDescent="0.2">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43"/>
      <c r="AW105" s="43"/>
      <c r="AX105" s="43"/>
      <c r="AY105" s="43"/>
      <c r="AZ105" s="43"/>
      <c r="BA105" s="43"/>
      <c r="BB105" s="43"/>
      <c r="BC105" s="43"/>
      <c r="BD105" s="43"/>
      <c r="BE105" s="43"/>
      <c r="BF105" s="43"/>
      <c r="BG105" s="43"/>
      <c r="BH105" s="43"/>
      <c r="BI105" s="43"/>
      <c r="BJ105" s="43"/>
      <c r="BK105" s="70"/>
      <c r="BL105" s="70"/>
      <c r="BM105" s="70"/>
      <c r="BN105" s="70"/>
      <c r="BO105" s="70"/>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43"/>
      <c r="CR105" s="43"/>
      <c r="CS105" s="43"/>
      <c r="CT105" s="43"/>
      <c r="CU105" s="43"/>
      <c r="CV105" s="43"/>
      <c r="CW105" s="43"/>
      <c r="CX105" s="43"/>
      <c r="CY105" s="43"/>
    </row>
    <row r="106" spans="1:257" s="8" customFormat="1" x14ac:dyDescent="0.2">
      <c r="A106" s="108" t="s">
        <v>85</v>
      </c>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6" t="s">
        <v>86</v>
      </c>
      <c r="AW106" s="106"/>
      <c r="AX106" s="106"/>
      <c r="AY106" s="106"/>
      <c r="AZ106" s="106" t="s">
        <v>42</v>
      </c>
      <c r="BA106" s="106"/>
      <c r="BB106" s="106"/>
      <c r="BC106" s="106"/>
      <c r="BD106" s="106"/>
      <c r="BE106" s="106"/>
      <c r="BF106" s="106" t="s">
        <v>42</v>
      </c>
      <c r="BG106" s="106"/>
      <c r="BH106" s="106"/>
      <c r="BI106" s="106"/>
      <c r="BJ106" s="106"/>
      <c r="BK106" s="106" t="s">
        <v>42</v>
      </c>
      <c r="BL106" s="106"/>
      <c r="BM106" s="106"/>
      <c r="BN106" s="106"/>
      <c r="BO106" s="106"/>
      <c r="BP106" s="87">
        <f>BP107+BP150+BP166+BP189</f>
        <v>165945162.57999998</v>
      </c>
      <c r="BQ106" s="87"/>
      <c r="BR106" s="87"/>
      <c r="BS106" s="87"/>
      <c r="BT106" s="87"/>
      <c r="BU106" s="87"/>
      <c r="BV106" s="87"/>
      <c r="BW106" s="87"/>
      <c r="BX106" s="87"/>
      <c r="BY106" s="87">
        <f>BY107+BY150+BY166+BY189</f>
        <v>150418000</v>
      </c>
      <c r="BZ106" s="87"/>
      <c r="CA106" s="87"/>
      <c r="CB106" s="87"/>
      <c r="CC106" s="87"/>
      <c r="CD106" s="87"/>
      <c r="CE106" s="87"/>
      <c r="CF106" s="87"/>
      <c r="CG106" s="87"/>
      <c r="CH106" s="87">
        <f>CH107+CH150+CH166+CH189</f>
        <v>149923000</v>
      </c>
      <c r="CI106" s="87"/>
      <c r="CJ106" s="87"/>
      <c r="CK106" s="87"/>
      <c r="CL106" s="87"/>
      <c r="CM106" s="87"/>
      <c r="CN106" s="87"/>
      <c r="CO106" s="87"/>
      <c r="CP106" s="87"/>
      <c r="CQ106" s="122"/>
      <c r="CR106" s="122"/>
      <c r="CS106" s="122"/>
      <c r="CT106" s="122"/>
      <c r="CU106" s="122"/>
      <c r="CV106" s="122"/>
      <c r="CW106" s="122"/>
      <c r="CX106" s="122"/>
      <c r="CY106" s="122"/>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71" t="s">
        <v>47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106" t="s">
        <v>87</v>
      </c>
      <c r="AW107" s="106"/>
      <c r="AX107" s="106"/>
      <c r="AY107" s="106"/>
      <c r="AZ107" s="106" t="s">
        <v>42</v>
      </c>
      <c r="BA107" s="106"/>
      <c r="BB107" s="106"/>
      <c r="BC107" s="106"/>
      <c r="BD107" s="106"/>
      <c r="BE107" s="106"/>
      <c r="BF107" s="106" t="s">
        <v>42</v>
      </c>
      <c r="BG107" s="106"/>
      <c r="BH107" s="106"/>
      <c r="BI107" s="106"/>
      <c r="BJ107" s="106"/>
      <c r="BK107" s="106" t="s">
        <v>42</v>
      </c>
      <c r="BL107" s="106"/>
      <c r="BM107" s="106"/>
      <c r="BN107" s="106"/>
      <c r="BO107" s="106"/>
      <c r="BP107" s="87">
        <f>BP109+BP122+BP129</f>
        <v>124116004.45</v>
      </c>
      <c r="BQ107" s="87"/>
      <c r="BR107" s="87"/>
      <c r="BS107" s="87"/>
      <c r="BT107" s="87"/>
      <c r="BU107" s="87"/>
      <c r="BV107" s="87"/>
      <c r="BW107" s="87"/>
      <c r="BX107" s="87"/>
      <c r="BY107" s="87">
        <f>BY109+BY122+BY129</f>
        <v>112738000</v>
      </c>
      <c r="BZ107" s="87"/>
      <c r="CA107" s="87"/>
      <c r="CB107" s="87"/>
      <c r="CC107" s="87"/>
      <c r="CD107" s="87"/>
      <c r="CE107" s="87"/>
      <c r="CF107" s="87"/>
      <c r="CG107" s="87"/>
      <c r="CH107" s="87">
        <f>CH109+CH122+CH129</f>
        <v>112243000</v>
      </c>
      <c r="CI107" s="87"/>
      <c r="CJ107" s="87"/>
      <c r="CK107" s="87"/>
      <c r="CL107" s="87"/>
      <c r="CM107" s="87"/>
      <c r="CN107" s="87"/>
      <c r="CO107" s="87"/>
      <c r="CP107" s="87"/>
      <c r="CQ107" s="78" t="s">
        <v>42</v>
      </c>
      <c r="CR107" s="78"/>
      <c r="CS107" s="78"/>
      <c r="CT107" s="78"/>
      <c r="CU107" s="78"/>
      <c r="CV107" s="78"/>
      <c r="CW107" s="78"/>
      <c r="CX107" s="78"/>
      <c r="CY107" s="78"/>
    </row>
    <row r="108" spans="1:257" x14ac:dyDescent="0.2">
      <c r="A108" s="107" t="s">
        <v>88</v>
      </c>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78"/>
      <c r="CR108" s="78"/>
      <c r="CS108" s="78"/>
      <c r="CT108" s="78"/>
      <c r="CU108" s="78"/>
      <c r="CV108" s="78"/>
      <c r="CW108" s="78"/>
      <c r="CX108" s="78"/>
      <c r="CY108" s="78"/>
    </row>
    <row r="109" spans="1:257" x14ac:dyDescent="0.2">
      <c r="A109" s="109" t="s">
        <v>47</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96" t="s">
        <v>89</v>
      </c>
      <c r="AW109" s="96"/>
      <c r="AX109" s="96"/>
      <c r="AY109" s="96"/>
      <c r="AZ109" s="96" t="s">
        <v>90</v>
      </c>
      <c r="BA109" s="96"/>
      <c r="BB109" s="96"/>
      <c r="BC109" s="96"/>
      <c r="BD109" s="96"/>
      <c r="BE109" s="96"/>
      <c r="BF109" s="97" t="s">
        <v>342</v>
      </c>
      <c r="BG109" s="97"/>
      <c r="BH109" s="97"/>
      <c r="BI109" s="97"/>
      <c r="BJ109" s="97"/>
      <c r="BK109" s="98" t="s">
        <v>378</v>
      </c>
      <c r="BL109" s="98"/>
      <c r="BM109" s="98"/>
      <c r="BN109" s="98"/>
      <c r="BO109" s="98"/>
      <c r="BP109" s="99">
        <f>SUM(BP111:BW121)</f>
        <v>95232867.010000005</v>
      </c>
      <c r="BQ109" s="99"/>
      <c r="BR109" s="99"/>
      <c r="BS109" s="99"/>
      <c r="BT109" s="99"/>
      <c r="BU109" s="99"/>
      <c r="BV109" s="99"/>
      <c r="BW109" s="99"/>
      <c r="BX109" s="99"/>
      <c r="BY109" s="99">
        <f>SUM(BY111:CG120)</f>
        <v>86494000</v>
      </c>
      <c r="BZ109" s="99"/>
      <c r="CA109" s="99"/>
      <c r="CB109" s="99"/>
      <c r="CC109" s="99"/>
      <c r="CD109" s="99"/>
      <c r="CE109" s="99"/>
      <c r="CF109" s="99"/>
      <c r="CG109" s="99"/>
      <c r="CH109" s="99">
        <f>SUM(CH111:CP120)</f>
        <v>86114000</v>
      </c>
      <c r="CI109" s="99"/>
      <c r="CJ109" s="99"/>
      <c r="CK109" s="99"/>
      <c r="CL109" s="99"/>
      <c r="CM109" s="99"/>
      <c r="CN109" s="99"/>
      <c r="CO109" s="99"/>
      <c r="CP109" s="99"/>
      <c r="CQ109" s="78" t="s">
        <v>42</v>
      </c>
      <c r="CR109" s="78"/>
      <c r="CS109" s="78"/>
      <c r="CT109" s="78"/>
      <c r="CU109" s="78"/>
      <c r="CV109" s="78"/>
      <c r="CW109" s="78"/>
      <c r="CX109" s="78"/>
      <c r="CY109" s="78"/>
    </row>
    <row r="110" spans="1:257" x14ac:dyDescent="0.2">
      <c r="A110" s="42" t="s">
        <v>91</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96"/>
      <c r="AW110" s="96"/>
      <c r="AX110" s="96"/>
      <c r="AY110" s="96"/>
      <c r="AZ110" s="96"/>
      <c r="BA110" s="96"/>
      <c r="BB110" s="96"/>
      <c r="BC110" s="96"/>
      <c r="BD110" s="96"/>
      <c r="BE110" s="96"/>
      <c r="BF110" s="97"/>
      <c r="BG110" s="97"/>
      <c r="BH110" s="97"/>
      <c r="BI110" s="97"/>
      <c r="BJ110" s="97"/>
      <c r="BK110" s="98"/>
      <c r="BL110" s="98"/>
      <c r="BM110" s="98"/>
      <c r="BN110" s="98"/>
      <c r="BO110" s="98"/>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78"/>
      <c r="CR110" s="78"/>
      <c r="CS110" s="78"/>
      <c r="CT110" s="78"/>
      <c r="CU110" s="78"/>
      <c r="CV110" s="78"/>
      <c r="CW110" s="78"/>
      <c r="CX110" s="78"/>
      <c r="CY110" s="78"/>
    </row>
    <row r="111" spans="1:257" x14ac:dyDescent="0.2">
      <c r="A111" s="42" t="s">
        <v>91</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3"/>
      <c r="AW111" s="43"/>
      <c r="AX111" s="43"/>
      <c r="AY111" s="43"/>
      <c r="AZ111" s="39">
        <v>111</v>
      </c>
      <c r="BA111" s="40"/>
      <c r="BB111" s="40"/>
      <c r="BC111" s="40"/>
      <c r="BD111" s="40"/>
      <c r="BE111" s="41"/>
      <c r="BF111" s="44" t="s">
        <v>343</v>
      </c>
      <c r="BG111" s="44"/>
      <c r="BH111" s="44"/>
      <c r="BI111" s="44"/>
      <c r="BJ111" s="44"/>
      <c r="BK111" s="35" t="s">
        <v>344</v>
      </c>
      <c r="BL111" s="35"/>
      <c r="BM111" s="35"/>
      <c r="BN111" s="35"/>
      <c r="BO111" s="35"/>
      <c r="BP111" s="59">
        <f>12003000</f>
        <v>12003000</v>
      </c>
      <c r="BQ111" s="59"/>
      <c r="BR111" s="59"/>
      <c r="BS111" s="59"/>
      <c r="BT111" s="59"/>
      <c r="BU111" s="59"/>
      <c r="BV111" s="59"/>
      <c r="BW111" s="59"/>
      <c r="BX111" s="59"/>
      <c r="BY111" s="59">
        <f>12003000</f>
        <v>12003000</v>
      </c>
      <c r="BZ111" s="59"/>
      <c r="CA111" s="59"/>
      <c r="CB111" s="59"/>
      <c r="CC111" s="59"/>
      <c r="CD111" s="59"/>
      <c r="CE111" s="59"/>
      <c r="CF111" s="59"/>
      <c r="CG111" s="59"/>
      <c r="CH111" s="59">
        <f>12003000</f>
        <v>12003000</v>
      </c>
      <c r="CI111" s="59"/>
      <c r="CJ111" s="59"/>
      <c r="CK111" s="59"/>
      <c r="CL111" s="59"/>
      <c r="CM111" s="59"/>
      <c r="CN111" s="59"/>
      <c r="CO111" s="59"/>
      <c r="CP111" s="59"/>
      <c r="CQ111" s="43"/>
      <c r="CR111" s="43"/>
      <c r="CS111" s="43"/>
      <c r="CT111" s="43"/>
      <c r="CU111" s="43"/>
      <c r="CV111" s="43"/>
      <c r="CW111" s="43"/>
      <c r="CX111" s="43"/>
      <c r="CY111" s="43"/>
    </row>
    <row r="112" spans="1:257" x14ac:dyDescent="0.2">
      <c r="A112" s="42" t="s">
        <v>91</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3"/>
      <c r="AW112" s="43"/>
      <c r="AX112" s="43"/>
      <c r="AY112" s="43"/>
      <c r="AZ112" s="39">
        <v>111</v>
      </c>
      <c r="BA112" s="40"/>
      <c r="BB112" s="40"/>
      <c r="BC112" s="40"/>
      <c r="BD112" s="40"/>
      <c r="BE112" s="41"/>
      <c r="BF112" s="44" t="s">
        <v>343</v>
      </c>
      <c r="BG112" s="44"/>
      <c r="BH112" s="44"/>
      <c r="BI112" s="44"/>
      <c r="BJ112" s="44"/>
      <c r="BK112" s="35" t="s">
        <v>361</v>
      </c>
      <c r="BL112" s="35"/>
      <c r="BM112" s="35"/>
      <c r="BN112" s="35"/>
      <c r="BO112" s="35"/>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43"/>
      <c r="CR112" s="43"/>
      <c r="CS112" s="43"/>
      <c r="CT112" s="43"/>
      <c r="CU112" s="43"/>
      <c r="CV112" s="43"/>
      <c r="CW112" s="43"/>
      <c r="CX112" s="43"/>
      <c r="CY112" s="43"/>
    </row>
    <row r="113" spans="1:103" x14ac:dyDescent="0.2">
      <c r="A113" s="42" t="s">
        <v>91</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3"/>
      <c r="AW113" s="43"/>
      <c r="AX113" s="43"/>
      <c r="AY113" s="43"/>
      <c r="AZ113" s="39">
        <v>111</v>
      </c>
      <c r="BA113" s="40"/>
      <c r="BB113" s="40"/>
      <c r="BC113" s="40"/>
      <c r="BD113" s="40"/>
      <c r="BE113" s="41"/>
      <c r="BF113" s="44" t="s">
        <v>343</v>
      </c>
      <c r="BG113" s="44"/>
      <c r="BH113" s="44"/>
      <c r="BI113" s="44"/>
      <c r="BJ113" s="44"/>
      <c r="BK113" s="35" t="s">
        <v>345</v>
      </c>
      <c r="BL113" s="35"/>
      <c r="BM113" s="35"/>
      <c r="BN113" s="35"/>
      <c r="BO113" s="35"/>
      <c r="BP113" s="59">
        <f>7318000</f>
        <v>7318000</v>
      </c>
      <c r="BQ113" s="59"/>
      <c r="BR113" s="59"/>
      <c r="BS113" s="59"/>
      <c r="BT113" s="59"/>
      <c r="BU113" s="59"/>
      <c r="BV113" s="59"/>
      <c r="BW113" s="59"/>
      <c r="BX113" s="59"/>
      <c r="BY113" s="59">
        <f>7318000</f>
        <v>7318000</v>
      </c>
      <c r="BZ113" s="59"/>
      <c r="CA113" s="59"/>
      <c r="CB113" s="59"/>
      <c r="CC113" s="59"/>
      <c r="CD113" s="59"/>
      <c r="CE113" s="59"/>
      <c r="CF113" s="59"/>
      <c r="CG113" s="59"/>
      <c r="CH113" s="59">
        <f>6938000</f>
        <v>6938000</v>
      </c>
      <c r="CI113" s="59"/>
      <c r="CJ113" s="59"/>
      <c r="CK113" s="59"/>
      <c r="CL113" s="59"/>
      <c r="CM113" s="59"/>
      <c r="CN113" s="59"/>
      <c r="CO113" s="59"/>
      <c r="CP113" s="59"/>
      <c r="CQ113" s="43"/>
      <c r="CR113" s="43"/>
      <c r="CS113" s="43"/>
      <c r="CT113" s="43"/>
      <c r="CU113" s="43"/>
      <c r="CV113" s="43"/>
      <c r="CW113" s="43"/>
      <c r="CX113" s="43"/>
      <c r="CY113" s="43"/>
    </row>
    <row r="114" spans="1:103" ht="12.75" customHeight="1" x14ac:dyDescent="0.2">
      <c r="A114" s="42" t="s">
        <v>91</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3"/>
      <c r="AW114" s="43"/>
      <c r="AX114" s="43"/>
      <c r="AY114" s="43"/>
      <c r="AZ114" s="39">
        <v>111</v>
      </c>
      <c r="BA114" s="40"/>
      <c r="BB114" s="40"/>
      <c r="BC114" s="40"/>
      <c r="BD114" s="40"/>
      <c r="BE114" s="41"/>
      <c r="BF114" s="44" t="s">
        <v>343</v>
      </c>
      <c r="BG114" s="44"/>
      <c r="BH114" s="44"/>
      <c r="BI114" s="44"/>
      <c r="BJ114" s="44"/>
      <c r="BK114" s="35" t="s">
        <v>346</v>
      </c>
      <c r="BL114" s="35"/>
      <c r="BM114" s="35"/>
      <c r="BN114" s="35"/>
      <c r="BO114" s="35"/>
      <c r="BP114" s="59">
        <f>6870000+7055000</f>
        <v>13925000</v>
      </c>
      <c r="BQ114" s="59"/>
      <c r="BR114" s="59"/>
      <c r="BS114" s="59"/>
      <c r="BT114" s="59"/>
      <c r="BU114" s="59"/>
      <c r="BV114" s="59"/>
      <c r="BW114" s="59"/>
      <c r="BX114" s="59"/>
      <c r="BY114" s="59">
        <f>6870000+7055000</f>
        <v>13925000</v>
      </c>
      <c r="BZ114" s="59"/>
      <c r="CA114" s="59"/>
      <c r="CB114" s="59"/>
      <c r="CC114" s="59"/>
      <c r="CD114" s="59"/>
      <c r="CE114" s="59"/>
      <c r="CF114" s="59"/>
      <c r="CG114" s="59"/>
      <c r="CH114" s="59">
        <f>6870000+7055000</f>
        <v>13925000</v>
      </c>
      <c r="CI114" s="59"/>
      <c r="CJ114" s="59"/>
      <c r="CK114" s="59"/>
      <c r="CL114" s="59"/>
      <c r="CM114" s="59"/>
      <c r="CN114" s="59"/>
      <c r="CO114" s="59"/>
      <c r="CP114" s="59"/>
      <c r="CQ114" s="43"/>
      <c r="CR114" s="43"/>
      <c r="CS114" s="43"/>
      <c r="CT114" s="43"/>
      <c r="CU114" s="43"/>
      <c r="CV114" s="43"/>
      <c r="CW114" s="43"/>
      <c r="CX114" s="43"/>
      <c r="CY114" s="43"/>
    </row>
    <row r="115" spans="1:103" x14ac:dyDescent="0.2">
      <c r="A115" s="42" t="s">
        <v>91</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3"/>
      <c r="AW115" s="43"/>
      <c r="AX115" s="43"/>
      <c r="AY115" s="43"/>
      <c r="AZ115" s="39">
        <v>111</v>
      </c>
      <c r="BA115" s="40"/>
      <c r="BB115" s="40"/>
      <c r="BC115" s="40"/>
      <c r="BD115" s="40"/>
      <c r="BE115" s="41"/>
      <c r="BF115" s="44" t="s">
        <v>343</v>
      </c>
      <c r="BG115" s="44"/>
      <c r="BH115" s="44"/>
      <c r="BI115" s="44"/>
      <c r="BJ115" s="44"/>
      <c r="BK115" s="35" t="s">
        <v>347</v>
      </c>
      <c r="BL115" s="35"/>
      <c r="BM115" s="35"/>
      <c r="BN115" s="35"/>
      <c r="BO115" s="35"/>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43"/>
      <c r="CR115" s="43"/>
      <c r="CS115" s="43"/>
      <c r="CT115" s="43"/>
      <c r="CU115" s="43"/>
      <c r="CV115" s="43"/>
      <c r="CW115" s="43"/>
      <c r="CX115" s="43"/>
      <c r="CY115" s="43"/>
    </row>
    <row r="116" spans="1:103" x14ac:dyDescent="0.2">
      <c r="A116" s="42" t="s">
        <v>91</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3"/>
      <c r="AW116" s="43"/>
      <c r="AX116" s="43"/>
      <c r="AY116" s="43"/>
      <c r="AZ116" s="39">
        <v>111</v>
      </c>
      <c r="BA116" s="40"/>
      <c r="BB116" s="40"/>
      <c r="BC116" s="40"/>
      <c r="BD116" s="40"/>
      <c r="BE116" s="41"/>
      <c r="BF116" s="44" t="s">
        <v>343</v>
      </c>
      <c r="BG116" s="44"/>
      <c r="BH116" s="44"/>
      <c r="BI116" s="44"/>
      <c r="BJ116" s="44"/>
      <c r="BK116" s="35" t="s">
        <v>348</v>
      </c>
      <c r="BL116" s="35"/>
      <c r="BM116" s="35"/>
      <c r="BN116" s="35"/>
      <c r="BO116" s="35"/>
      <c r="BP116" s="59">
        <f>53248000</f>
        <v>53248000</v>
      </c>
      <c r="BQ116" s="59"/>
      <c r="BR116" s="59"/>
      <c r="BS116" s="59"/>
      <c r="BT116" s="59"/>
      <c r="BU116" s="59"/>
      <c r="BV116" s="59"/>
      <c r="BW116" s="59"/>
      <c r="BX116" s="59"/>
      <c r="BY116" s="59">
        <f>53248000</f>
        <v>53248000</v>
      </c>
      <c r="BZ116" s="59"/>
      <c r="CA116" s="59"/>
      <c r="CB116" s="59"/>
      <c r="CC116" s="59"/>
      <c r="CD116" s="59"/>
      <c r="CE116" s="59"/>
      <c r="CF116" s="59"/>
      <c r="CG116" s="59"/>
      <c r="CH116" s="59">
        <f>53248000</f>
        <v>53248000</v>
      </c>
      <c r="CI116" s="59"/>
      <c r="CJ116" s="59"/>
      <c r="CK116" s="59"/>
      <c r="CL116" s="59"/>
      <c r="CM116" s="59"/>
      <c r="CN116" s="59"/>
      <c r="CO116" s="59"/>
      <c r="CP116" s="59"/>
      <c r="CQ116" s="43"/>
      <c r="CR116" s="43"/>
      <c r="CS116" s="43"/>
      <c r="CT116" s="43"/>
      <c r="CU116" s="43"/>
      <c r="CV116" s="43"/>
      <c r="CW116" s="43"/>
      <c r="CX116" s="43"/>
      <c r="CY116" s="43"/>
    </row>
    <row r="117" spans="1:103" ht="12.75" customHeight="1" x14ac:dyDescent="0.2">
      <c r="A117" s="42" t="s">
        <v>91</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3"/>
      <c r="AW117" s="43"/>
      <c r="AX117" s="43"/>
      <c r="AY117" s="43"/>
      <c r="AZ117" s="39">
        <v>111</v>
      </c>
      <c r="BA117" s="40"/>
      <c r="BB117" s="40"/>
      <c r="BC117" s="40"/>
      <c r="BD117" s="40"/>
      <c r="BE117" s="41"/>
      <c r="BF117" s="44" t="s">
        <v>363</v>
      </c>
      <c r="BG117" s="44"/>
      <c r="BH117" s="44"/>
      <c r="BI117" s="44"/>
      <c r="BJ117" s="44"/>
      <c r="BK117" s="35" t="s">
        <v>356</v>
      </c>
      <c r="BL117" s="35"/>
      <c r="BM117" s="35"/>
      <c r="BN117" s="35"/>
      <c r="BO117" s="35"/>
      <c r="BP117" s="59">
        <f>7732796</f>
        <v>7732796</v>
      </c>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43"/>
      <c r="CR117" s="43"/>
      <c r="CS117" s="43"/>
      <c r="CT117" s="43"/>
      <c r="CU117" s="43"/>
      <c r="CV117" s="43"/>
      <c r="CW117" s="43"/>
      <c r="CX117" s="43"/>
      <c r="CY117" s="43"/>
    </row>
    <row r="118" spans="1:103" ht="12.75" customHeight="1" x14ac:dyDescent="0.2">
      <c r="A118" s="42" t="s">
        <v>91</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3"/>
      <c r="AW118" s="43"/>
      <c r="AX118" s="43"/>
      <c r="AY118" s="43"/>
      <c r="AZ118" s="39">
        <v>111</v>
      </c>
      <c r="BA118" s="40"/>
      <c r="BB118" s="40"/>
      <c r="BC118" s="40"/>
      <c r="BD118" s="40"/>
      <c r="BE118" s="41"/>
      <c r="BF118" s="44" t="s">
        <v>363</v>
      </c>
      <c r="BG118" s="44"/>
      <c r="BH118" s="44"/>
      <c r="BI118" s="44"/>
      <c r="BJ118" s="44"/>
      <c r="BK118" s="35" t="s">
        <v>389</v>
      </c>
      <c r="BL118" s="35"/>
      <c r="BM118" s="35"/>
      <c r="BN118" s="35"/>
      <c r="BO118" s="35"/>
      <c r="BP118" s="36">
        <f>570861.29</f>
        <v>570861.29</v>
      </c>
      <c r="BQ118" s="37"/>
      <c r="BR118" s="37"/>
      <c r="BS118" s="37"/>
      <c r="BT118" s="37"/>
      <c r="BU118" s="37"/>
      <c r="BV118" s="37"/>
      <c r="BW118" s="38"/>
      <c r="BX118" s="30"/>
      <c r="BY118" s="36"/>
      <c r="BZ118" s="37"/>
      <c r="CA118" s="37"/>
      <c r="CB118" s="37"/>
      <c r="CC118" s="37"/>
      <c r="CD118" s="37"/>
      <c r="CE118" s="37"/>
      <c r="CF118" s="37"/>
      <c r="CG118" s="38"/>
      <c r="CH118" s="36"/>
      <c r="CI118" s="37"/>
      <c r="CJ118" s="37"/>
      <c r="CK118" s="37"/>
      <c r="CL118" s="37"/>
      <c r="CM118" s="37"/>
      <c r="CN118" s="37"/>
      <c r="CO118" s="37"/>
      <c r="CP118" s="38"/>
      <c r="CQ118" s="39"/>
      <c r="CR118" s="40"/>
      <c r="CS118" s="40"/>
      <c r="CT118" s="40"/>
      <c r="CU118" s="40"/>
      <c r="CV118" s="40"/>
      <c r="CW118" s="40"/>
      <c r="CX118" s="40"/>
      <c r="CY118" s="41"/>
    </row>
    <row r="119" spans="1:103" ht="12.75" customHeight="1" x14ac:dyDescent="0.2">
      <c r="A119" s="42" t="s">
        <v>91</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3"/>
      <c r="AW119" s="43"/>
      <c r="AX119" s="43"/>
      <c r="AY119" s="43"/>
      <c r="AZ119" s="39">
        <v>111</v>
      </c>
      <c r="BA119" s="40"/>
      <c r="BB119" s="40"/>
      <c r="BC119" s="40"/>
      <c r="BD119" s="40"/>
      <c r="BE119" s="41"/>
      <c r="BF119" s="44" t="s">
        <v>362</v>
      </c>
      <c r="BG119" s="44"/>
      <c r="BH119" s="44"/>
      <c r="BI119" s="44"/>
      <c r="BJ119" s="44"/>
      <c r="BK119" s="35" t="s">
        <v>353</v>
      </c>
      <c r="BL119" s="35"/>
      <c r="BM119" s="35"/>
      <c r="BN119" s="35"/>
      <c r="BO119" s="35"/>
      <c r="BP119" s="36">
        <f>68400</f>
        <v>68400</v>
      </c>
      <c r="BQ119" s="37"/>
      <c r="BR119" s="37"/>
      <c r="BS119" s="37"/>
      <c r="BT119" s="37"/>
      <c r="BU119" s="37"/>
      <c r="BV119" s="37"/>
      <c r="BW119" s="38"/>
      <c r="BX119" s="28"/>
      <c r="BY119" s="36"/>
      <c r="BZ119" s="37"/>
      <c r="CA119" s="37"/>
      <c r="CB119" s="37"/>
      <c r="CC119" s="37"/>
      <c r="CD119" s="37"/>
      <c r="CE119" s="37"/>
      <c r="CF119" s="37"/>
      <c r="CG119" s="38"/>
      <c r="CH119" s="36"/>
      <c r="CI119" s="37"/>
      <c r="CJ119" s="37"/>
      <c r="CK119" s="37"/>
      <c r="CL119" s="37"/>
      <c r="CM119" s="37"/>
      <c r="CN119" s="37"/>
      <c r="CO119" s="37"/>
      <c r="CP119" s="38"/>
      <c r="CQ119" s="39"/>
      <c r="CR119" s="40"/>
      <c r="CS119" s="40"/>
      <c r="CT119" s="40"/>
      <c r="CU119" s="40"/>
      <c r="CV119" s="40"/>
      <c r="CW119" s="40"/>
      <c r="CX119" s="40"/>
      <c r="CY119" s="41"/>
    </row>
    <row r="120" spans="1:103" ht="12.75" customHeight="1" x14ac:dyDescent="0.2">
      <c r="A120" s="42" t="s">
        <v>91</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3"/>
      <c r="AW120" s="43"/>
      <c r="AX120" s="43"/>
      <c r="AY120" s="43"/>
      <c r="AZ120" s="39">
        <v>111</v>
      </c>
      <c r="BA120" s="40"/>
      <c r="BB120" s="40"/>
      <c r="BC120" s="40"/>
      <c r="BD120" s="40"/>
      <c r="BE120" s="41"/>
      <c r="BF120" s="44" t="s">
        <v>363</v>
      </c>
      <c r="BG120" s="44"/>
      <c r="BH120" s="44"/>
      <c r="BI120" s="44"/>
      <c r="BJ120" s="44"/>
      <c r="BK120" s="35" t="s">
        <v>360</v>
      </c>
      <c r="BL120" s="35"/>
      <c r="BM120" s="35"/>
      <c r="BN120" s="35"/>
      <c r="BO120" s="35"/>
      <c r="BP120" s="59">
        <f>297809.72</f>
        <v>297809.71999999997</v>
      </c>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43"/>
      <c r="CR120" s="43"/>
      <c r="CS120" s="43"/>
      <c r="CT120" s="43"/>
      <c r="CU120" s="43"/>
      <c r="CV120" s="43"/>
      <c r="CW120" s="43"/>
      <c r="CX120" s="43"/>
      <c r="CY120" s="43"/>
    </row>
    <row r="121" spans="1:103" ht="12.75" customHeight="1" x14ac:dyDescent="0.2">
      <c r="A121" s="42" t="s">
        <v>91</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3"/>
      <c r="AW121" s="43"/>
      <c r="AX121" s="43"/>
      <c r="AY121" s="43"/>
      <c r="AZ121" s="39">
        <v>111</v>
      </c>
      <c r="BA121" s="40"/>
      <c r="BB121" s="40"/>
      <c r="BC121" s="40"/>
      <c r="BD121" s="40"/>
      <c r="BE121" s="41"/>
      <c r="BF121" s="44" t="s">
        <v>363</v>
      </c>
      <c r="BG121" s="44"/>
      <c r="BH121" s="44"/>
      <c r="BI121" s="44"/>
      <c r="BJ121" s="44"/>
      <c r="BK121" s="35" t="s">
        <v>396</v>
      </c>
      <c r="BL121" s="35"/>
      <c r="BM121" s="35"/>
      <c r="BN121" s="35"/>
      <c r="BO121" s="35"/>
      <c r="BP121" s="36">
        <f>69000</f>
        <v>69000</v>
      </c>
      <c r="BQ121" s="37"/>
      <c r="BR121" s="37"/>
      <c r="BS121" s="37"/>
      <c r="BT121" s="37"/>
      <c r="BU121" s="37"/>
      <c r="BV121" s="37"/>
      <c r="BW121" s="38"/>
      <c r="BX121" s="32"/>
      <c r="BY121" s="36"/>
      <c r="BZ121" s="37"/>
      <c r="CA121" s="37"/>
      <c r="CB121" s="37"/>
      <c r="CC121" s="37"/>
      <c r="CD121" s="37"/>
      <c r="CE121" s="37"/>
      <c r="CF121" s="37"/>
      <c r="CG121" s="38"/>
      <c r="CH121" s="36"/>
      <c r="CI121" s="37"/>
      <c r="CJ121" s="37"/>
      <c r="CK121" s="37"/>
      <c r="CL121" s="37"/>
      <c r="CM121" s="37"/>
      <c r="CN121" s="37"/>
      <c r="CO121" s="37"/>
      <c r="CP121" s="38"/>
      <c r="CQ121" s="39"/>
      <c r="CR121" s="40"/>
      <c r="CS121" s="40"/>
      <c r="CT121" s="40"/>
      <c r="CU121" s="40"/>
      <c r="CV121" s="40"/>
      <c r="CW121" s="40"/>
      <c r="CX121" s="40"/>
      <c r="CY121" s="41"/>
    </row>
    <row r="122" spans="1:103" x14ac:dyDescent="0.2">
      <c r="A122" s="72" t="s">
        <v>92</v>
      </c>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96" t="s">
        <v>93</v>
      </c>
      <c r="AW122" s="96"/>
      <c r="AX122" s="96"/>
      <c r="AY122" s="96"/>
      <c r="AZ122" s="96" t="s">
        <v>94</v>
      </c>
      <c r="BA122" s="96"/>
      <c r="BB122" s="96"/>
      <c r="BC122" s="96"/>
      <c r="BD122" s="96"/>
      <c r="BE122" s="96"/>
      <c r="BF122" s="100" t="s">
        <v>342</v>
      </c>
      <c r="BG122" s="101"/>
      <c r="BH122" s="101"/>
      <c r="BI122" s="101"/>
      <c r="BJ122" s="102"/>
      <c r="BK122" s="103" t="s">
        <v>378</v>
      </c>
      <c r="BL122" s="104"/>
      <c r="BM122" s="104"/>
      <c r="BN122" s="104"/>
      <c r="BO122" s="105"/>
      <c r="BP122" s="99">
        <f>SUM(BP123:BX124)</f>
        <v>126000</v>
      </c>
      <c r="BQ122" s="99"/>
      <c r="BR122" s="99"/>
      <c r="BS122" s="99"/>
      <c r="BT122" s="99"/>
      <c r="BU122" s="99"/>
      <c r="BV122" s="99"/>
      <c r="BW122" s="99"/>
      <c r="BX122" s="99"/>
      <c r="BY122" s="99">
        <f>SUM(BY123:CG124)</f>
        <v>126000</v>
      </c>
      <c r="BZ122" s="99"/>
      <c r="CA122" s="99"/>
      <c r="CB122" s="99"/>
      <c r="CC122" s="99"/>
      <c r="CD122" s="99"/>
      <c r="CE122" s="99"/>
      <c r="CF122" s="99"/>
      <c r="CG122" s="99"/>
      <c r="CH122" s="99">
        <f>SUM(CH123:CP124)</f>
        <v>126000</v>
      </c>
      <c r="CI122" s="99"/>
      <c r="CJ122" s="99"/>
      <c r="CK122" s="99"/>
      <c r="CL122" s="99"/>
      <c r="CM122" s="99"/>
      <c r="CN122" s="99"/>
      <c r="CO122" s="99"/>
      <c r="CP122" s="99"/>
      <c r="CQ122" s="78" t="s">
        <v>42</v>
      </c>
      <c r="CR122" s="78"/>
      <c r="CS122" s="78"/>
      <c r="CT122" s="78"/>
      <c r="CU122" s="78"/>
      <c r="CV122" s="78"/>
      <c r="CW122" s="78"/>
      <c r="CX122" s="78"/>
      <c r="CY122" s="78"/>
    </row>
    <row r="123" spans="1:103" ht="12.75" customHeight="1" x14ac:dyDescent="0.2">
      <c r="A123" s="72" t="s">
        <v>92</v>
      </c>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33"/>
      <c r="AW123" s="33"/>
      <c r="AX123" s="33"/>
      <c r="AY123" s="33"/>
      <c r="AZ123" s="33" t="s">
        <v>94</v>
      </c>
      <c r="BA123" s="33"/>
      <c r="BB123" s="33"/>
      <c r="BC123" s="33"/>
      <c r="BD123" s="33"/>
      <c r="BE123" s="33"/>
      <c r="BF123" s="90" t="s">
        <v>343</v>
      </c>
      <c r="BG123" s="91"/>
      <c r="BH123" s="91"/>
      <c r="BI123" s="91"/>
      <c r="BJ123" s="92"/>
      <c r="BK123" s="35" t="s">
        <v>344</v>
      </c>
      <c r="BL123" s="35"/>
      <c r="BM123" s="35"/>
      <c r="BN123" s="35"/>
      <c r="BO123" s="35"/>
      <c r="BP123" s="59">
        <f>18000</f>
        <v>18000</v>
      </c>
      <c r="BQ123" s="59"/>
      <c r="BR123" s="59"/>
      <c r="BS123" s="59"/>
      <c r="BT123" s="59"/>
      <c r="BU123" s="59"/>
      <c r="BV123" s="59"/>
      <c r="BW123" s="59"/>
      <c r="BX123" s="59"/>
      <c r="BY123" s="59">
        <f>18000</f>
        <v>18000</v>
      </c>
      <c r="BZ123" s="59"/>
      <c r="CA123" s="59"/>
      <c r="CB123" s="59"/>
      <c r="CC123" s="59"/>
      <c r="CD123" s="59"/>
      <c r="CE123" s="59"/>
      <c r="CF123" s="59"/>
      <c r="CG123" s="59"/>
      <c r="CH123" s="59">
        <f>18000</f>
        <v>18000</v>
      </c>
      <c r="CI123" s="59"/>
      <c r="CJ123" s="59"/>
      <c r="CK123" s="59"/>
      <c r="CL123" s="59"/>
      <c r="CM123" s="59"/>
      <c r="CN123" s="59"/>
      <c r="CO123" s="59"/>
      <c r="CP123" s="59"/>
      <c r="CQ123" s="78" t="s">
        <v>42</v>
      </c>
      <c r="CR123" s="78"/>
      <c r="CS123" s="78"/>
      <c r="CT123" s="78"/>
      <c r="CU123" s="78"/>
      <c r="CV123" s="78"/>
      <c r="CW123" s="78"/>
      <c r="CX123" s="78"/>
      <c r="CY123" s="78"/>
    </row>
    <row r="124" spans="1:103" x14ac:dyDescent="0.2">
      <c r="A124" s="72" t="s">
        <v>92</v>
      </c>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33"/>
      <c r="AW124" s="33"/>
      <c r="AX124" s="33"/>
      <c r="AY124" s="33"/>
      <c r="AZ124" s="33" t="s">
        <v>94</v>
      </c>
      <c r="BA124" s="33"/>
      <c r="BB124" s="33"/>
      <c r="BC124" s="33"/>
      <c r="BD124" s="33"/>
      <c r="BE124" s="33"/>
      <c r="BF124" s="44" t="s">
        <v>343</v>
      </c>
      <c r="BG124" s="44"/>
      <c r="BH124" s="44"/>
      <c r="BI124" s="44"/>
      <c r="BJ124" s="44"/>
      <c r="BK124" s="35" t="s">
        <v>348</v>
      </c>
      <c r="BL124" s="35"/>
      <c r="BM124" s="35"/>
      <c r="BN124" s="35"/>
      <c r="BO124" s="35"/>
      <c r="BP124" s="59">
        <f>108000</f>
        <v>108000</v>
      </c>
      <c r="BQ124" s="59"/>
      <c r="BR124" s="59"/>
      <c r="BS124" s="59"/>
      <c r="BT124" s="59"/>
      <c r="BU124" s="59"/>
      <c r="BV124" s="59"/>
      <c r="BW124" s="59"/>
      <c r="BX124" s="59"/>
      <c r="BY124" s="59">
        <f>108000</f>
        <v>108000</v>
      </c>
      <c r="BZ124" s="59"/>
      <c r="CA124" s="59"/>
      <c r="CB124" s="59"/>
      <c r="CC124" s="59"/>
      <c r="CD124" s="59"/>
      <c r="CE124" s="59"/>
      <c r="CF124" s="59"/>
      <c r="CG124" s="59"/>
      <c r="CH124" s="59">
        <f>108000</f>
        <v>108000</v>
      </c>
      <c r="CI124" s="59"/>
      <c r="CJ124" s="59"/>
      <c r="CK124" s="59"/>
      <c r="CL124" s="59"/>
      <c r="CM124" s="59"/>
      <c r="CN124" s="59"/>
      <c r="CO124" s="59"/>
      <c r="CP124" s="59"/>
      <c r="CQ124" s="78" t="s">
        <v>42</v>
      </c>
      <c r="CR124" s="78"/>
      <c r="CS124" s="78"/>
      <c r="CT124" s="78"/>
      <c r="CU124" s="78"/>
      <c r="CV124" s="78"/>
      <c r="CW124" s="78"/>
      <c r="CX124" s="78"/>
      <c r="CY124" s="78"/>
    </row>
    <row r="125" spans="1:103" x14ac:dyDescent="0.2">
      <c r="A125" s="71" t="s">
        <v>95</v>
      </c>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33" t="s">
        <v>96</v>
      </c>
      <c r="AW125" s="33"/>
      <c r="AX125" s="33"/>
      <c r="AY125" s="33"/>
      <c r="AZ125" s="33" t="s">
        <v>97</v>
      </c>
      <c r="BA125" s="33"/>
      <c r="BB125" s="33"/>
      <c r="BC125" s="33"/>
      <c r="BD125" s="33"/>
      <c r="BE125" s="33"/>
      <c r="BF125" s="43"/>
      <c r="BG125" s="43"/>
      <c r="BH125" s="43"/>
      <c r="BI125" s="43"/>
      <c r="BJ125" s="43"/>
      <c r="BK125" s="70"/>
      <c r="BL125" s="70"/>
      <c r="BM125" s="70"/>
      <c r="BN125" s="70"/>
      <c r="BO125" s="70"/>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78" t="s">
        <v>42</v>
      </c>
      <c r="CR125" s="78"/>
      <c r="CS125" s="78"/>
      <c r="CT125" s="78"/>
      <c r="CU125" s="78"/>
      <c r="CV125" s="78"/>
      <c r="CW125" s="78"/>
      <c r="CX125" s="78"/>
      <c r="CY125" s="78"/>
    </row>
    <row r="126" spans="1:103" x14ac:dyDescent="0.2">
      <c r="A126" s="42" t="s">
        <v>98</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33"/>
      <c r="AW126" s="33"/>
      <c r="AX126" s="33"/>
      <c r="AY126" s="33"/>
      <c r="AZ126" s="33"/>
      <c r="BA126" s="33"/>
      <c r="BB126" s="33"/>
      <c r="BC126" s="33"/>
      <c r="BD126" s="33"/>
      <c r="BE126" s="33"/>
      <c r="BF126" s="43"/>
      <c r="BG126" s="43"/>
      <c r="BH126" s="43"/>
      <c r="BI126" s="43"/>
      <c r="BJ126" s="43"/>
      <c r="BK126" s="70"/>
      <c r="BL126" s="70"/>
      <c r="BM126" s="70"/>
      <c r="BN126" s="70"/>
      <c r="BO126" s="70"/>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78"/>
      <c r="CR126" s="78"/>
      <c r="CS126" s="78"/>
      <c r="CT126" s="78"/>
      <c r="CU126" s="78"/>
      <c r="CV126" s="78"/>
      <c r="CW126" s="78"/>
      <c r="CX126" s="78"/>
      <c r="CY126" s="78"/>
    </row>
    <row r="127" spans="1:103" x14ac:dyDescent="0.2">
      <c r="A127" s="71" t="s">
        <v>99</v>
      </c>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96" t="s">
        <v>100</v>
      </c>
      <c r="AW127" s="96"/>
      <c r="AX127" s="96"/>
      <c r="AY127" s="96"/>
      <c r="AZ127" s="96" t="s">
        <v>101</v>
      </c>
      <c r="BA127" s="96"/>
      <c r="BB127" s="96"/>
      <c r="BC127" s="96"/>
      <c r="BD127" s="96"/>
      <c r="BE127" s="96"/>
      <c r="BF127" s="97" t="s">
        <v>342</v>
      </c>
      <c r="BG127" s="97"/>
      <c r="BH127" s="97"/>
      <c r="BI127" s="97"/>
      <c r="BJ127" s="97"/>
      <c r="BK127" s="98" t="s">
        <v>378</v>
      </c>
      <c r="BL127" s="98"/>
      <c r="BM127" s="98"/>
      <c r="BN127" s="98"/>
      <c r="BO127" s="98"/>
      <c r="BP127" s="99">
        <f>BP129+BP142</f>
        <v>28757137.440000001</v>
      </c>
      <c r="BQ127" s="99"/>
      <c r="BR127" s="99"/>
      <c r="BS127" s="99"/>
      <c r="BT127" s="99"/>
      <c r="BU127" s="99"/>
      <c r="BV127" s="99"/>
      <c r="BW127" s="99"/>
      <c r="BX127" s="99"/>
      <c r="BY127" s="99">
        <f>BY129+BY142</f>
        <v>26118000</v>
      </c>
      <c r="BZ127" s="99"/>
      <c r="CA127" s="99"/>
      <c r="CB127" s="99"/>
      <c r="CC127" s="99"/>
      <c r="CD127" s="99"/>
      <c r="CE127" s="99"/>
      <c r="CF127" s="99"/>
      <c r="CG127" s="99"/>
      <c r="CH127" s="99">
        <f>CH129+CH142</f>
        <v>26003000</v>
      </c>
      <c r="CI127" s="99"/>
      <c r="CJ127" s="99"/>
      <c r="CK127" s="99"/>
      <c r="CL127" s="99"/>
      <c r="CM127" s="99"/>
      <c r="CN127" s="99"/>
      <c r="CO127" s="99"/>
      <c r="CP127" s="99"/>
      <c r="CQ127" s="78" t="s">
        <v>42</v>
      </c>
      <c r="CR127" s="78"/>
      <c r="CS127" s="78"/>
      <c r="CT127" s="78"/>
      <c r="CU127" s="78"/>
      <c r="CV127" s="78"/>
      <c r="CW127" s="78"/>
      <c r="CX127" s="78"/>
      <c r="CY127" s="78"/>
    </row>
    <row r="128" spans="1:103" x14ac:dyDescent="0.2">
      <c r="A128" s="42" t="s">
        <v>102</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96"/>
      <c r="AW128" s="96"/>
      <c r="AX128" s="96"/>
      <c r="AY128" s="96"/>
      <c r="AZ128" s="96"/>
      <c r="BA128" s="96"/>
      <c r="BB128" s="96"/>
      <c r="BC128" s="96"/>
      <c r="BD128" s="96"/>
      <c r="BE128" s="96"/>
      <c r="BF128" s="97"/>
      <c r="BG128" s="97"/>
      <c r="BH128" s="97"/>
      <c r="BI128" s="97"/>
      <c r="BJ128" s="97"/>
      <c r="BK128" s="98"/>
      <c r="BL128" s="98"/>
      <c r="BM128" s="98"/>
      <c r="BN128" s="98"/>
      <c r="BO128" s="98"/>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78"/>
      <c r="CR128" s="78"/>
      <c r="CS128" s="78"/>
      <c r="CT128" s="78"/>
      <c r="CU128" s="78"/>
      <c r="CV128" s="78"/>
      <c r="CW128" s="78"/>
      <c r="CX128" s="78"/>
      <c r="CY128" s="78"/>
    </row>
    <row r="129" spans="1:103" x14ac:dyDescent="0.2">
      <c r="A129" s="71" t="s">
        <v>47</v>
      </c>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96" t="s">
        <v>103</v>
      </c>
      <c r="AW129" s="96"/>
      <c r="AX129" s="96"/>
      <c r="AY129" s="96"/>
      <c r="AZ129" s="96" t="s">
        <v>101</v>
      </c>
      <c r="BA129" s="96"/>
      <c r="BB129" s="96"/>
      <c r="BC129" s="96"/>
      <c r="BD129" s="96"/>
      <c r="BE129" s="96"/>
      <c r="BF129" s="97" t="s">
        <v>342</v>
      </c>
      <c r="BG129" s="97"/>
      <c r="BH129" s="97"/>
      <c r="BI129" s="97"/>
      <c r="BJ129" s="97"/>
      <c r="BK129" s="98" t="s">
        <v>378</v>
      </c>
      <c r="BL129" s="98"/>
      <c r="BM129" s="98"/>
      <c r="BN129" s="98"/>
      <c r="BO129" s="98"/>
      <c r="BP129" s="99">
        <f>SUM(BP131:BW141)</f>
        <v>28757137.440000001</v>
      </c>
      <c r="BQ129" s="99"/>
      <c r="BR129" s="99"/>
      <c r="BS129" s="99"/>
      <c r="BT129" s="99"/>
      <c r="BU129" s="99"/>
      <c r="BV129" s="99"/>
      <c r="BW129" s="99"/>
      <c r="BX129" s="99"/>
      <c r="BY129" s="99">
        <f>SUM(BY131:CG140)</f>
        <v>26118000</v>
      </c>
      <c r="BZ129" s="99"/>
      <c r="CA129" s="99"/>
      <c r="CB129" s="99"/>
      <c r="CC129" s="99"/>
      <c r="CD129" s="99"/>
      <c r="CE129" s="99"/>
      <c r="CF129" s="99"/>
      <c r="CG129" s="99"/>
      <c r="CH129" s="99">
        <f>SUM(CH131:CP140)</f>
        <v>26003000</v>
      </c>
      <c r="CI129" s="99"/>
      <c r="CJ129" s="99"/>
      <c r="CK129" s="99"/>
      <c r="CL129" s="99"/>
      <c r="CM129" s="99"/>
      <c r="CN129" s="99"/>
      <c r="CO129" s="99"/>
      <c r="CP129" s="99"/>
      <c r="CQ129" s="78" t="s">
        <v>42</v>
      </c>
      <c r="CR129" s="78"/>
      <c r="CS129" s="78"/>
      <c r="CT129" s="78"/>
      <c r="CU129" s="78"/>
      <c r="CV129" s="78"/>
      <c r="CW129" s="78"/>
      <c r="CX129" s="78"/>
      <c r="CY129" s="78"/>
    </row>
    <row r="130" spans="1:103" x14ac:dyDescent="0.2">
      <c r="A130" s="42" t="s">
        <v>104</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96"/>
      <c r="AW130" s="96"/>
      <c r="AX130" s="96"/>
      <c r="AY130" s="96"/>
      <c r="AZ130" s="96"/>
      <c r="BA130" s="96"/>
      <c r="BB130" s="96"/>
      <c r="BC130" s="96"/>
      <c r="BD130" s="96"/>
      <c r="BE130" s="96"/>
      <c r="BF130" s="97"/>
      <c r="BG130" s="97"/>
      <c r="BH130" s="97"/>
      <c r="BI130" s="97"/>
      <c r="BJ130" s="97"/>
      <c r="BK130" s="98"/>
      <c r="BL130" s="98"/>
      <c r="BM130" s="98"/>
      <c r="BN130" s="98"/>
      <c r="BO130" s="98"/>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78"/>
      <c r="CR130" s="78"/>
      <c r="CS130" s="78"/>
      <c r="CT130" s="78"/>
      <c r="CU130" s="78"/>
      <c r="CV130" s="78"/>
      <c r="CW130" s="78"/>
      <c r="CX130" s="78"/>
      <c r="CY130" s="78"/>
    </row>
    <row r="131" spans="1:103" ht="12.75" customHeight="1" x14ac:dyDescent="0.2">
      <c r="A131" s="42" t="s">
        <v>104</v>
      </c>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33"/>
      <c r="AW131" s="33"/>
      <c r="AX131" s="33"/>
      <c r="AY131" s="33"/>
      <c r="AZ131" s="33" t="s">
        <v>101</v>
      </c>
      <c r="BA131" s="33"/>
      <c r="BB131" s="33"/>
      <c r="BC131" s="33"/>
      <c r="BD131" s="33"/>
      <c r="BE131" s="33"/>
      <c r="BF131" s="44" t="s">
        <v>343</v>
      </c>
      <c r="BG131" s="44"/>
      <c r="BH131" s="44"/>
      <c r="BI131" s="44"/>
      <c r="BJ131" s="44"/>
      <c r="BK131" s="35" t="s">
        <v>344</v>
      </c>
      <c r="BL131" s="35"/>
      <c r="BM131" s="35"/>
      <c r="BN131" s="35"/>
      <c r="BO131" s="35"/>
      <c r="BP131" s="59">
        <f>3626000</f>
        <v>3626000</v>
      </c>
      <c r="BQ131" s="59"/>
      <c r="BR131" s="59"/>
      <c r="BS131" s="59"/>
      <c r="BT131" s="59"/>
      <c r="BU131" s="59"/>
      <c r="BV131" s="59"/>
      <c r="BW131" s="59"/>
      <c r="BX131" s="59"/>
      <c r="BY131" s="59">
        <f>3626000</f>
        <v>3626000</v>
      </c>
      <c r="BZ131" s="59"/>
      <c r="CA131" s="59"/>
      <c r="CB131" s="59"/>
      <c r="CC131" s="59"/>
      <c r="CD131" s="59"/>
      <c r="CE131" s="59"/>
      <c r="CF131" s="59"/>
      <c r="CG131" s="59"/>
      <c r="CH131" s="59">
        <f>3626000</f>
        <v>3626000</v>
      </c>
      <c r="CI131" s="59"/>
      <c r="CJ131" s="59"/>
      <c r="CK131" s="59"/>
      <c r="CL131" s="59"/>
      <c r="CM131" s="59"/>
      <c r="CN131" s="59"/>
      <c r="CO131" s="59"/>
      <c r="CP131" s="59"/>
      <c r="CQ131" s="43"/>
      <c r="CR131" s="43"/>
      <c r="CS131" s="43"/>
      <c r="CT131" s="43"/>
      <c r="CU131" s="43"/>
      <c r="CV131" s="43"/>
      <c r="CW131" s="43"/>
      <c r="CX131" s="43"/>
      <c r="CY131" s="43"/>
    </row>
    <row r="132" spans="1:103" x14ac:dyDescent="0.2">
      <c r="A132" s="42" t="s">
        <v>104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33"/>
      <c r="AW132" s="33"/>
      <c r="AX132" s="33"/>
      <c r="AY132" s="33"/>
      <c r="AZ132" s="33" t="s">
        <v>101</v>
      </c>
      <c r="BA132" s="33"/>
      <c r="BB132" s="33"/>
      <c r="BC132" s="33"/>
      <c r="BD132" s="33"/>
      <c r="BE132" s="33"/>
      <c r="BF132" s="44" t="s">
        <v>343</v>
      </c>
      <c r="BG132" s="44"/>
      <c r="BH132" s="44"/>
      <c r="BI132" s="44"/>
      <c r="BJ132" s="44"/>
      <c r="BK132" s="35" t="s">
        <v>361</v>
      </c>
      <c r="BL132" s="35"/>
      <c r="BM132" s="35"/>
      <c r="BN132" s="35"/>
      <c r="BO132" s="35"/>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43"/>
      <c r="CR132" s="43"/>
      <c r="CS132" s="43"/>
      <c r="CT132" s="43"/>
      <c r="CU132" s="43"/>
      <c r="CV132" s="43"/>
      <c r="CW132" s="43"/>
      <c r="CX132" s="43"/>
      <c r="CY132" s="43"/>
    </row>
    <row r="133" spans="1:103" ht="12.75" customHeight="1" x14ac:dyDescent="0.2">
      <c r="A133" s="42" t="s">
        <v>104</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33"/>
      <c r="AW133" s="33"/>
      <c r="AX133" s="33"/>
      <c r="AY133" s="33"/>
      <c r="AZ133" s="33" t="s">
        <v>101</v>
      </c>
      <c r="BA133" s="33"/>
      <c r="BB133" s="33"/>
      <c r="BC133" s="33"/>
      <c r="BD133" s="33"/>
      <c r="BE133" s="33"/>
      <c r="BF133" s="44" t="s">
        <v>343</v>
      </c>
      <c r="BG133" s="44"/>
      <c r="BH133" s="44"/>
      <c r="BI133" s="44"/>
      <c r="BJ133" s="44"/>
      <c r="BK133" s="35" t="s">
        <v>345</v>
      </c>
      <c r="BL133" s="35"/>
      <c r="BM133" s="35"/>
      <c r="BN133" s="35"/>
      <c r="BO133" s="35"/>
      <c r="BP133" s="59">
        <f>2210000</f>
        <v>2210000</v>
      </c>
      <c r="BQ133" s="59"/>
      <c r="BR133" s="59"/>
      <c r="BS133" s="59"/>
      <c r="BT133" s="59"/>
      <c r="BU133" s="59"/>
      <c r="BV133" s="59"/>
      <c r="BW133" s="59"/>
      <c r="BX133" s="59"/>
      <c r="BY133" s="59">
        <f>2210000</f>
        <v>2210000</v>
      </c>
      <c r="BZ133" s="59"/>
      <c r="CA133" s="59"/>
      <c r="CB133" s="59"/>
      <c r="CC133" s="59"/>
      <c r="CD133" s="59"/>
      <c r="CE133" s="59"/>
      <c r="CF133" s="59"/>
      <c r="CG133" s="59"/>
      <c r="CH133" s="59">
        <f>2095000</f>
        <v>2095000</v>
      </c>
      <c r="CI133" s="59"/>
      <c r="CJ133" s="59"/>
      <c r="CK133" s="59"/>
      <c r="CL133" s="59"/>
      <c r="CM133" s="59"/>
      <c r="CN133" s="59"/>
      <c r="CO133" s="59"/>
      <c r="CP133" s="59"/>
      <c r="CQ133" s="43"/>
      <c r="CR133" s="43"/>
      <c r="CS133" s="43"/>
      <c r="CT133" s="43"/>
      <c r="CU133" s="43"/>
      <c r="CV133" s="43"/>
      <c r="CW133" s="43"/>
      <c r="CX133" s="43"/>
      <c r="CY133" s="43"/>
    </row>
    <row r="134" spans="1:103" x14ac:dyDescent="0.2">
      <c r="A134" s="42" t="s">
        <v>104</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33"/>
      <c r="AW134" s="33"/>
      <c r="AX134" s="33"/>
      <c r="AY134" s="33"/>
      <c r="AZ134" s="33" t="s">
        <v>101</v>
      </c>
      <c r="BA134" s="33"/>
      <c r="BB134" s="33"/>
      <c r="BC134" s="33"/>
      <c r="BD134" s="33"/>
      <c r="BE134" s="33"/>
      <c r="BF134" s="44" t="s">
        <v>343</v>
      </c>
      <c r="BG134" s="44"/>
      <c r="BH134" s="44"/>
      <c r="BI134" s="44"/>
      <c r="BJ134" s="44"/>
      <c r="BK134" s="35" t="s">
        <v>346</v>
      </c>
      <c r="BL134" s="35"/>
      <c r="BM134" s="35"/>
      <c r="BN134" s="35"/>
      <c r="BO134" s="35"/>
      <c r="BP134" s="59">
        <f>2070000+2131000</f>
        <v>4201000</v>
      </c>
      <c r="BQ134" s="59"/>
      <c r="BR134" s="59"/>
      <c r="BS134" s="59"/>
      <c r="BT134" s="59"/>
      <c r="BU134" s="59"/>
      <c r="BV134" s="59"/>
      <c r="BW134" s="59"/>
      <c r="BX134" s="59"/>
      <c r="BY134" s="59">
        <f>2070000+2131000</f>
        <v>4201000</v>
      </c>
      <c r="BZ134" s="59"/>
      <c r="CA134" s="59"/>
      <c r="CB134" s="59"/>
      <c r="CC134" s="59"/>
      <c r="CD134" s="59"/>
      <c r="CE134" s="59"/>
      <c r="CF134" s="59"/>
      <c r="CG134" s="59"/>
      <c r="CH134" s="59">
        <f>2070000+2131000</f>
        <v>4201000</v>
      </c>
      <c r="CI134" s="59"/>
      <c r="CJ134" s="59"/>
      <c r="CK134" s="59"/>
      <c r="CL134" s="59"/>
      <c r="CM134" s="59"/>
      <c r="CN134" s="59"/>
      <c r="CO134" s="59"/>
      <c r="CP134" s="59"/>
      <c r="CQ134" s="43"/>
      <c r="CR134" s="43"/>
      <c r="CS134" s="43"/>
      <c r="CT134" s="43"/>
      <c r="CU134" s="43"/>
      <c r="CV134" s="43"/>
      <c r="CW134" s="43"/>
      <c r="CX134" s="43"/>
      <c r="CY134" s="43"/>
    </row>
    <row r="135" spans="1:103" x14ac:dyDescent="0.2">
      <c r="A135" s="42" t="s">
        <v>104</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33"/>
      <c r="AW135" s="33"/>
      <c r="AX135" s="33"/>
      <c r="AY135" s="33"/>
      <c r="AZ135" s="33" t="s">
        <v>101</v>
      </c>
      <c r="BA135" s="33"/>
      <c r="BB135" s="33"/>
      <c r="BC135" s="33"/>
      <c r="BD135" s="33"/>
      <c r="BE135" s="33"/>
      <c r="BF135" s="44" t="s">
        <v>343</v>
      </c>
      <c r="BG135" s="44"/>
      <c r="BH135" s="44"/>
      <c r="BI135" s="44"/>
      <c r="BJ135" s="44"/>
      <c r="BK135" s="35" t="s">
        <v>347</v>
      </c>
      <c r="BL135" s="35"/>
      <c r="BM135" s="35"/>
      <c r="BN135" s="35"/>
      <c r="BO135" s="35"/>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43"/>
      <c r="CR135" s="43"/>
      <c r="CS135" s="43"/>
      <c r="CT135" s="43"/>
      <c r="CU135" s="43"/>
      <c r="CV135" s="43"/>
      <c r="CW135" s="43"/>
      <c r="CX135" s="43"/>
      <c r="CY135" s="43"/>
    </row>
    <row r="136" spans="1:103" x14ac:dyDescent="0.2">
      <c r="A136" s="42" t="s">
        <v>104</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33"/>
      <c r="AW136" s="33"/>
      <c r="AX136" s="33"/>
      <c r="AY136" s="33"/>
      <c r="AZ136" s="33" t="s">
        <v>101</v>
      </c>
      <c r="BA136" s="33"/>
      <c r="BB136" s="33"/>
      <c r="BC136" s="33"/>
      <c r="BD136" s="33"/>
      <c r="BE136" s="33"/>
      <c r="BF136" s="44" t="s">
        <v>343</v>
      </c>
      <c r="BG136" s="44"/>
      <c r="BH136" s="44"/>
      <c r="BI136" s="44"/>
      <c r="BJ136" s="44"/>
      <c r="BK136" s="35" t="s">
        <v>348</v>
      </c>
      <c r="BL136" s="35"/>
      <c r="BM136" s="35"/>
      <c r="BN136" s="35"/>
      <c r="BO136" s="35"/>
      <c r="BP136" s="59">
        <f>16081000</f>
        <v>16081000</v>
      </c>
      <c r="BQ136" s="59"/>
      <c r="BR136" s="59"/>
      <c r="BS136" s="59"/>
      <c r="BT136" s="59"/>
      <c r="BU136" s="59"/>
      <c r="BV136" s="59"/>
      <c r="BW136" s="59"/>
      <c r="BX136" s="59"/>
      <c r="BY136" s="59">
        <f>16081000</f>
        <v>16081000</v>
      </c>
      <c r="BZ136" s="59"/>
      <c r="CA136" s="59"/>
      <c r="CB136" s="59"/>
      <c r="CC136" s="59"/>
      <c r="CD136" s="59"/>
      <c r="CE136" s="59"/>
      <c r="CF136" s="59"/>
      <c r="CG136" s="59"/>
      <c r="CH136" s="59">
        <f>16081000</f>
        <v>16081000</v>
      </c>
      <c r="CI136" s="59"/>
      <c r="CJ136" s="59"/>
      <c r="CK136" s="59"/>
      <c r="CL136" s="59"/>
      <c r="CM136" s="59"/>
      <c r="CN136" s="59"/>
      <c r="CO136" s="59"/>
      <c r="CP136" s="59"/>
      <c r="CQ136" s="43"/>
      <c r="CR136" s="43"/>
      <c r="CS136" s="43"/>
      <c r="CT136" s="43"/>
      <c r="CU136" s="43"/>
      <c r="CV136" s="43"/>
      <c r="CW136" s="43"/>
      <c r="CX136" s="43"/>
      <c r="CY136" s="43"/>
    </row>
    <row r="137" spans="1:103" ht="12.75" customHeight="1" x14ac:dyDescent="0.2">
      <c r="A137" s="42" t="s">
        <v>104</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33"/>
      <c r="AW137" s="33"/>
      <c r="AX137" s="33"/>
      <c r="AY137" s="33"/>
      <c r="AZ137" s="33" t="s">
        <v>101</v>
      </c>
      <c r="BA137" s="33"/>
      <c r="BB137" s="33"/>
      <c r="BC137" s="33"/>
      <c r="BD137" s="33"/>
      <c r="BE137" s="33"/>
      <c r="BF137" s="44" t="s">
        <v>363</v>
      </c>
      <c r="BG137" s="44"/>
      <c r="BH137" s="44"/>
      <c r="BI137" s="44"/>
      <c r="BJ137" s="44"/>
      <c r="BK137" s="35" t="s">
        <v>356</v>
      </c>
      <c r="BL137" s="35"/>
      <c r="BM137" s="35"/>
      <c r="BN137" s="35"/>
      <c r="BO137" s="35"/>
      <c r="BP137" s="59">
        <f>2335304</f>
        <v>2335304</v>
      </c>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43"/>
      <c r="CR137" s="43"/>
      <c r="CS137" s="43"/>
      <c r="CT137" s="43"/>
      <c r="CU137" s="43"/>
      <c r="CV137" s="43"/>
      <c r="CW137" s="43"/>
      <c r="CX137" s="43"/>
      <c r="CY137" s="43"/>
    </row>
    <row r="138" spans="1:103" ht="12.75" customHeight="1" x14ac:dyDescent="0.2">
      <c r="A138" s="42" t="s">
        <v>104</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33"/>
      <c r="AW138" s="33"/>
      <c r="AX138" s="33"/>
      <c r="AY138" s="33"/>
      <c r="AZ138" s="33" t="s">
        <v>101</v>
      </c>
      <c r="BA138" s="33"/>
      <c r="BB138" s="33"/>
      <c r="BC138" s="33"/>
      <c r="BD138" s="33"/>
      <c r="BE138" s="33"/>
      <c r="BF138" s="44" t="s">
        <v>363</v>
      </c>
      <c r="BG138" s="44"/>
      <c r="BH138" s="44"/>
      <c r="BI138" s="44"/>
      <c r="BJ138" s="44"/>
      <c r="BK138" s="35" t="s">
        <v>389</v>
      </c>
      <c r="BL138" s="35"/>
      <c r="BM138" s="35"/>
      <c r="BN138" s="35"/>
      <c r="BO138" s="35"/>
      <c r="BP138" s="36">
        <f>172400.11</f>
        <v>172400.11</v>
      </c>
      <c r="BQ138" s="37"/>
      <c r="BR138" s="37"/>
      <c r="BS138" s="37"/>
      <c r="BT138" s="37"/>
      <c r="BU138" s="37"/>
      <c r="BV138" s="37"/>
      <c r="BW138" s="38"/>
      <c r="BX138" s="30"/>
      <c r="BY138" s="36"/>
      <c r="BZ138" s="37"/>
      <c r="CA138" s="37"/>
      <c r="CB138" s="37"/>
      <c r="CC138" s="37"/>
      <c r="CD138" s="37"/>
      <c r="CE138" s="37"/>
      <c r="CF138" s="37"/>
      <c r="CG138" s="38"/>
      <c r="CH138" s="36"/>
      <c r="CI138" s="37"/>
      <c r="CJ138" s="37"/>
      <c r="CK138" s="37"/>
      <c r="CL138" s="37"/>
      <c r="CM138" s="37"/>
      <c r="CN138" s="37"/>
      <c r="CO138" s="37"/>
      <c r="CP138" s="38"/>
      <c r="CQ138" s="39"/>
      <c r="CR138" s="40"/>
      <c r="CS138" s="40"/>
      <c r="CT138" s="40"/>
      <c r="CU138" s="40"/>
      <c r="CV138" s="40"/>
      <c r="CW138" s="40"/>
      <c r="CX138" s="40"/>
      <c r="CY138" s="41"/>
    </row>
    <row r="139" spans="1:103" x14ac:dyDescent="0.2">
      <c r="A139" s="42" t="s">
        <v>104</v>
      </c>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33"/>
      <c r="AW139" s="33"/>
      <c r="AX139" s="33"/>
      <c r="AY139" s="33"/>
      <c r="AZ139" s="33" t="s">
        <v>101</v>
      </c>
      <c r="BA139" s="33"/>
      <c r="BB139" s="33"/>
      <c r="BC139" s="33"/>
      <c r="BD139" s="33"/>
      <c r="BE139" s="33"/>
      <c r="BF139" s="44" t="s">
        <v>362</v>
      </c>
      <c r="BG139" s="44"/>
      <c r="BH139" s="44"/>
      <c r="BI139" s="44"/>
      <c r="BJ139" s="44"/>
      <c r="BK139" s="35" t="s">
        <v>353</v>
      </c>
      <c r="BL139" s="35"/>
      <c r="BM139" s="35"/>
      <c r="BN139" s="35"/>
      <c r="BO139" s="35"/>
      <c r="BP139" s="59">
        <f>20656.8</f>
        <v>20656.8</v>
      </c>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43"/>
      <c r="CR139" s="43"/>
      <c r="CS139" s="43"/>
      <c r="CT139" s="43"/>
      <c r="CU139" s="43"/>
      <c r="CV139" s="43"/>
      <c r="CW139" s="43"/>
      <c r="CX139" s="43"/>
      <c r="CY139" s="43"/>
    </row>
    <row r="140" spans="1:103" x14ac:dyDescent="0.2">
      <c r="A140" s="42" t="s">
        <v>104</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33"/>
      <c r="AW140" s="33"/>
      <c r="AX140" s="33"/>
      <c r="AY140" s="33"/>
      <c r="AZ140" s="33" t="s">
        <v>101</v>
      </c>
      <c r="BA140" s="33"/>
      <c r="BB140" s="33"/>
      <c r="BC140" s="33"/>
      <c r="BD140" s="33"/>
      <c r="BE140" s="33"/>
      <c r="BF140" s="44" t="s">
        <v>363</v>
      </c>
      <c r="BG140" s="44"/>
      <c r="BH140" s="44"/>
      <c r="BI140" s="44"/>
      <c r="BJ140" s="44"/>
      <c r="BK140" s="35" t="s">
        <v>360</v>
      </c>
      <c r="BL140" s="35"/>
      <c r="BM140" s="35"/>
      <c r="BN140" s="35"/>
      <c r="BO140" s="35"/>
      <c r="BP140" s="59">
        <f>89938.53</f>
        <v>89938.53</v>
      </c>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43"/>
      <c r="CR140" s="43"/>
      <c r="CS140" s="43"/>
      <c r="CT140" s="43"/>
      <c r="CU140" s="43"/>
      <c r="CV140" s="43"/>
      <c r="CW140" s="43"/>
      <c r="CX140" s="43"/>
      <c r="CY140" s="43"/>
    </row>
    <row r="141" spans="1:103" x14ac:dyDescent="0.2">
      <c r="A141" s="42" t="s">
        <v>104</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33"/>
      <c r="AW141" s="33"/>
      <c r="AX141" s="33"/>
      <c r="AY141" s="33"/>
      <c r="AZ141" s="33" t="s">
        <v>101</v>
      </c>
      <c r="BA141" s="33"/>
      <c r="BB141" s="33"/>
      <c r="BC141" s="33"/>
      <c r="BD141" s="33"/>
      <c r="BE141" s="33"/>
      <c r="BF141" s="44" t="s">
        <v>363</v>
      </c>
      <c r="BG141" s="44"/>
      <c r="BH141" s="44"/>
      <c r="BI141" s="44"/>
      <c r="BJ141" s="44"/>
      <c r="BK141" s="35" t="s">
        <v>396</v>
      </c>
      <c r="BL141" s="35"/>
      <c r="BM141" s="35"/>
      <c r="BN141" s="35"/>
      <c r="BO141" s="35"/>
      <c r="BP141" s="36">
        <f>20838</f>
        <v>20838</v>
      </c>
      <c r="BQ141" s="37"/>
      <c r="BR141" s="37"/>
      <c r="BS141" s="37"/>
      <c r="BT141" s="37"/>
      <c r="BU141" s="37"/>
      <c r="BV141" s="37"/>
      <c r="BW141" s="38"/>
      <c r="BX141" s="32"/>
      <c r="BY141" s="36"/>
      <c r="BZ141" s="37"/>
      <c r="CA141" s="37"/>
      <c r="CB141" s="37"/>
      <c r="CC141" s="37"/>
      <c r="CD141" s="37"/>
      <c r="CE141" s="37"/>
      <c r="CF141" s="37"/>
      <c r="CG141" s="38"/>
      <c r="CH141" s="36"/>
      <c r="CI141" s="37"/>
      <c r="CJ141" s="37"/>
      <c r="CK141" s="37"/>
      <c r="CL141" s="37"/>
      <c r="CM141" s="37"/>
      <c r="CN141" s="37"/>
      <c r="CO141" s="37"/>
      <c r="CP141" s="38"/>
      <c r="CQ141" s="39"/>
      <c r="CR141" s="40"/>
      <c r="CS141" s="40"/>
      <c r="CT141" s="40"/>
      <c r="CU141" s="40"/>
      <c r="CV141" s="40"/>
      <c r="CW141" s="40"/>
      <c r="CX141" s="40"/>
      <c r="CY141" s="41"/>
    </row>
    <row r="142" spans="1:103" x14ac:dyDescent="0.2">
      <c r="A142" s="72" t="s">
        <v>105</v>
      </c>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33" t="s">
        <v>106</v>
      </c>
      <c r="AW142" s="33"/>
      <c r="AX142" s="33"/>
      <c r="AY142" s="33"/>
      <c r="AZ142" s="33" t="s">
        <v>101</v>
      </c>
      <c r="BA142" s="33"/>
      <c r="BB142" s="33"/>
      <c r="BC142" s="33"/>
      <c r="BD142" s="33"/>
      <c r="BE142" s="33"/>
      <c r="BF142" s="44" t="s">
        <v>343</v>
      </c>
      <c r="BG142" s="44"/>
      <c r="BH142" s="44"/>
      <c r="BI142" s="44"/>
      <c r="BJ142" s="44"/>
      <c r="BK142" s="70"/>
      <c r="BL142" s="70"/>
      <c r="BM142" s="70"/>
      <c r="BN142" s="70"/>
      <c r="BO142" s="70"/>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78" t="s">
        <v>42</v>
      </c>
      <c r="CR142" s="78"/>
      <c r="CS142" s="78"/>
      <c r="CT142" s="78"/>
      <c r="CU142" s="78"/>
      <c r="CV142" s="78"/>
      <c r="CW142" s="78"/>
      <c r="CX142" s="78"/>
      <c r="CY142" s="78"/>
    </row>
    <row r="143" spans="1:103" ht="27.6" customHeight="1" x14ac:dyDescent="0.2">
      <c r="A143" s="69" t="s">
        <v>107</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33" t="s">
        <v>108</v>
      </c>
      <c r="AW143" s="33"/>
      <c r="AX143" s="33"/>
      <c r="AY143" s="33"/>
      <c r="AZ143" s="33" t="s">
        <v>109</v>
      </c>
      <c r="BA143" s="33"/>
      <c r="BB143" s="33"/>
      <c r="BC143" s="33"/>
      <c r="BD143" s="33"/>
      <c r="BE143" s="33"/>
      <c r="BF143" s="43"/>
      <c r="BG143" s="43"/>
      <c r="BH143" s="43"/>
      <c r="BI143" s="43"/>
      <c r="BJ143" s="43"/>
      <c r="BK143" s="70"/>
      <c r="BL143" s="70"/>
      <c r="BM143" s="70"/>
      <c r="BN143" s="70"/>
      <c r="BO143" s="70"/>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43"/>
      <c r="CR143" s="43"/>
      <c r="CS143" s="43"/>
      <c r="CT143" s="43"/>
      <c r="CU143" s="43"/>
      <c r="CV143" s="43"/>
      <c r="CW143" s="43"/>
      <c r="CX143" s="43"/>
      <c r="CY143" s="43"/>
    </row>
    <row r="144" spans="1:103" ht="25.9" customHeight="1" x14ac:dyDescent="0.2">
      <c r="A144" s="69" t="s">
        <v>110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33" t="s">
        <v>111</v>
      </c>
      <c r="AW144" s="33"/>
      <c r="AX144" s="33"/>
      <c r="AY144" s="33"/>
      <c r="AZ144" s="33" t="s">
        <v>112</v>
      </c>
      <c r="BA144" s="33"/>
      <c r="BB144" s="33"/>
      <c r="BC144" s="33"/>
      <c r="BD144" s="33"/>
      <c r="BE144" s="33"/>
      <c r="BF144" s="43"/>
      <c r="BG144" s="43"/>
      <c r="BH144" s="43"/>
      <c r="BI144" s="43"/>
      <c r="BJ144" s="43"/>
      <c r="BK144" s="70"/>
      <c r="BL144" s="70"/>
      <c r="BM144" s="70"/>
      <c r="BN144" s="70"/>
      <c r="BO144" s="70"/>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43"/>
      <c r="CR144" s="43"/>
      <c r="CS144" s="43"/>
      <c r="CT144" s="43"/>
      <c r="CU144" s="43"/>
      <c r="CV144" s="43"/>
      <c r="CW144" s="43"/>
      <c r="CX144" s="43"/>
      <c r="CY144" s="43"/>
    </row>
    <row r="145" spans="1:103" ht="27" customHeight="1" x14ac:dyDescent="0.2">
      <c r="A145" s="69" t="s">
        <v>113</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33" t="s">
        <v>114</v>
      </c>
      <c r="AW145" s="33"/>
      <c r="AX145" s="33"/>
      <c r="AY145" s="33"/>
      <c r="AZ145" s="33" t="s">
        <v>115</v>
      </c>
      <c r="BA145" s="33"/>
      <c r="BB145" s="33"/>
      <c r="BC145" s="33"/>
      <c r="BD145" s="33"/>
      <c r="BE145" s="33"/>
      <c r="BF145" s="43"/>
      <c r="BG145" s="43"/>
      <c r="BH145" s="43"/>
      <c r="BI145" s="43"/>
      <c r="BJ145" s="43"/>
      <c r="BK145" s="70"/>
      <c r="BL145" s="70"/>
      <c r="BM145" s="70"/>
      <c r="BN145" s="70"/>
      <c r="BO145" s="70"/>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43"/>
      <c r="CR145" s="43"/>
      <c r="CS145" s="43"/>
      <c r="CT145" s="43"/>
      <c r="CU145" s="43"/>
      <c r="CV145" s="43"/>
      <c r="CW145" s="43"/>
      <c r="CX145" s="43"/>
      <c r="CY145" s="43"/>
    </row>
    <row r="146" spans="1:103" x14ac:dyDescent="0.2">
      <c r="A146" s="71" t="s">
        <v>116</v>
      </c>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33" t="s">
        <v>117</v>
      </c>
      <c r="AW146" s="33"/>
      <c r="AX146" s="33"/>
      <c r="AY146" s="33"/>
      <c r="AZ146" s="33" t="s">
        <v>118</v>
      </c>
      <c r="BA146" s="33"/>
      <c r="BB146" s="33"/>
      <c r="BC146" s="33"/>
      <c r="BD146" s="33"/>
      <c r="BE146" s="33"/>
      <c r="BF146" s="43"/>
      <c r="BG146" s="43"/>
      <c r="BH146" s="43"/>
      <c r="BI146" s="43"/>
      <c r="BJ146" s="43"/>
      <c r="BK146" s="70"/>
      <c r="BL146" s="70"/>
      <c r="BM146" s="70"/>
      <c r="BN146" s="70"/>
      <c r="BO146" s="70"/>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78" t="s">
        <v>42</v>
      </c>
      <c r="CR146" s="78"/>
      <c r="CS146" s="78"/>
      <c r="CT146" s="78"/>
      <c r="CU146" s="78"/>
      <c r="CV146" s="78"/>
      <c r="CW146" s="78"/>
      <c r="CX146" s="78"/>
      <c r="CY146" s="78"/>
    </row>
    <row r="147" spans="1:103" x14ac:dyDescent="0.2">
      <c r="A147" s="42" t="s">
        <v>119</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33"/>
      <c r="AW147" s="33"/>
      <c r="AX147" s="33"/>
      <c r="AY147" s="33"/>
      <c r="AZ147" s="33"/>
      <c r="BA147" s="33"/>
      <c r="BB147" s="33"/>
      <c r="BC147" s="33"/>
      <c r="BD147" s="33"/>
      <c r="BE147" s="33"/>
      <c r="BF147" s="43"/>
      <c r="BG147" s="43"/>
      <c r="BH147" s="43"/>
      <c r="BI147" s="43"/>
      <c r="BJ147" s="43"/>
      <c r="BK147" s="70"/>
      <c r="BL147" s="70"/>
      <c r="BM147" s="70"/>
      <c r="BN147" s="70"/>
      <c r="BO147" s="70"/>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78"/>
      <c r="CR147" s="78"/>
      <c r="CS147" s="78"/>
      <c r="CT147" s="78"/>
      <c r="CU147" s="78"/>
      <c r="CV147" s="78"/>
      <c r="CW147" s="78"/>
      <c r="CX147" s="78"/>
      <c r="CY147" s="78"/>
    </row>
    <row r="148" spans="1:103" x14ac:dyDescent="0.2">
      <c r="A148" s="71" t="s">
        <v>47</v>
      </c>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33" t="s">
        <v>120</v>
      </c>
      <c r="AW148" s="33"/>
      <c r="AX148" s="33"/>
      <c r="AY148" s="33"/>
      <c r="AZ148" s="33" t="s">
        <v>118</v>
      </c>
      <c r="BA148" s="33"/>
      <c r="BB148" s="33"/>
      <c r="BC148" s="33"/>
      <c r="BD148" s="33"/>
      <c r="BE148" s="33"/>
      <c r="BF148" s="43"/>
      <c r="BG148" s="43"/>
      <c r="BH148" s="43"/>
      <c r="BI148" s="43"/>
      <c r="BJ148" s="43"/>
      <c r="BK148" s="70"/>
      <c r="BL148" s="70"/>
      <c r="BM148" s="70"/>
      <c r="BN148" s="70"/>
      <c r="BO148" s="70"/>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78" t="s">
        <v>42</v>
      </c>
      <c r="CR148" s="78"/>
      <c r="CS148" s="78"/>
      <c r="CT148" s="78"/>
      <c r="CU148" s="78"/>
      <c r="CV148" s="78"/>
      <c r="CW148" s="78"/>
      <c r="CX148" s="78"/>
      <c r="CY148" s="78"/>
    </row>
    <row r="149" spans="1:103" x14ac:dyDescent="0.2">
      <c r="A149" s="42" t="s">
        <v>121</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33"/>
      <c r="AW149" s="33"/>
      <c r="AX149" s="33"/>
      <c r="AY149" s="33"/>
      <c r="AZ149" s="33"/>
      <c r="BA149" s="33"/>
      <c r="BB149" s="33"/>
      <c r="BC149" s="33"/>
      <c r="BD149" s="33"/>
      <c r="BE149" s="33"/>
      <c r="BF149" s="43"/>
      <c r="BG149" s="43"/>
      <c r="BH149" s="43"/>
      <c r="BI149" s="43"/>
      <c r="BJ149" s="43"/>
      <c r="BK149" s="70"/>
      <c r="BL149" s="70"/>
      <c r="BM149" s="70"/>
      <c r="BN149" s="70"/>
      <c r="BO149" s="70"/>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78"/>
      <c r="CR149" s="78"/>
      <c r="CS149" s="78"/>
      <c r="CT149" s="78"/>
      <c r="CU149" s="78"/>
      <c r="CV149" s="78"/>
      <c r="CW149" s="78"/>
      <c r="CX149" s="78"/>
      <c r="CY149" s="78"/>
    </row>
    <row r="150" spans="1:103" x14ac:dyDescent="0.2">
      <c r="A150" s="72" t="s">
        <v>122</v>
      </c>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96" t="s">
        <v>123</v>
      </c>
      <c r="AW150" s="96"/>
      <c r="AX150" s="96"/>
      <c r="AY150" s="96"/>
      <c r="AZ150" s="96" t="s">
        <v>124</v>
      </c>
      <c r="BA150" s="96"/>
      <c r="BB150" s="96"/>
      <c r="BC150" s="96"/>
      <c r="BD150" s="96"/>
      <c r="BE150" s="96"/>
      <c r="BF150" s="172"/>
      <c r="BG150" s="172"/>
      <c r="BH150" s="172"/>
      <c r="BI150" s="172"/>
      <c r="BJ150" s="172"/>
      <c r="BK150" s="112"/>
      <c r="BL150" s="112"/>
      <c r="BM150" s="112"/>
      <c r="BN150" s="112"/>
      <c r="BO150" s="112"/>
      <c r="BP150" s="99">
        <f>BP157+BP164+BP151</f>
        <v>698000</v>
      </c>
      <c r="BQ150" s="99"/>
      <c r="BR150" s="99"/>
      <c r="BS150" s="99"/>
      <c r="BT150" s="99"/>
      <c r="BU150" s="99"/>
      <c r="BV150" s="99"/>
      <c r="BW150" s="99"/>
      <c r="BX150" s="99"/>
      <c r="BY150" s="99">
        <f>BY151+BY157+BY164</f>
        <v>698000</v>
      </c>
      <c r="BZ150" s="99"/>
      <c r="CA150" s="99"/>
      <c r="CB150" s="99"/>
      <c r="CC150" s="99"/>
      <c r="CD150" s="99"/>
      <c r="CE150" s="99"/>
      <c r="CF150" s="99"/>
      <c r="CG150" s="99"/>
      <c r="CH150" s="99">
        <f>CH151+CH157+CH164</f>
        <v>698000</v>
      </c>
      <c r="CI150" s="99"/>
      <c r="CJ150" s="99"/>
      <c r="CK150" s="99"/>
      <c r="CL150" s="99"/>
      <c r="CM150" s="99"/>
      <c r="CN150" s="99"/>
      <c r="CO150" s="99"/>
      <c r="CP150" s="99"/>
      <c r="CQ150" s="78" t="s">
        <v>42</v>
      </c>
      <c r="CR150" s="78"/>
      <c r="CS150" s="78"/>
      <c r="CT150" s="78"/>
      <c r="CU150" s="78"/>
      <c r="CV150" s="78"/>
      <c r="CW150" s="78"/>
      <c r="CX150" s="78"/>
      <c r="CY150" s="78"/>
    </row>
    <row r="151" spans="1:103" x14ac:dyDescent="0.2">
      <c r="A151" s="71" t="s">
        <v>47</v>
      </c>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51" t="s">
        <v>125</v>
      </c>
      <c r="AW151" s="51"/>
      <c r="AX151" s="51"/>
      <c r="AY151" s="51"/>
      <c r="AZ151" s="51" t="s">
        <v>126</v>
      </c>
      <c r="BA151" s="51"/>
      <c r="BB151" s="51"/>
      <c r="BC151" s="51"/>
      <c r="BD151" s="51"/>
      <c r="BE151" s="51"/>
      <c r="BF151" s="177" t="s">
        <v>342</v>
      </c>
      <c r="BG151" s="177"/>
      <c r="BH151" s="177"/>
      <c r="BI151" s="177"/>
      <c r="BJ151" s="177"/>
      <c r="BK151" s="178" t="s">
        <v>378</v>
      </c>
      <c r="BL151" s="178"/>
      <c r="BM151" s="178"/>
      <c r="BN151" s="178"/>
      <c r="BO151" s="178"/>
      <c r="BP151" s="58">
        <f>BP154</f>
        <v>126000</v>
      </c>
      <c r="BQ151" s="58"/>
      <c r="BR151" s="58"/>
      <c r="BS151" s="58"/>
      <c r="BT151" s="58"/>
      <c r="BU151" s="58"/>
      <c r="BV151" s="58"/>
      <c r="BW151" s="58"/>
      <c r="BX151" s="58"/>
      <c r="BY151" s="58">
        <f>BY154</f>
        <v>126000</v>
      </c>
      <c r="BZ151" s="58"/>
      <c r="CA151" s="58"/>
      <c r="CB151" s="58"/>
      <c r="CC151" s="58"/>
      <c r="CD151" s="58"/>
      <c r="CE151" s="58"/>
      <c r="CF151" s="58"/>
      <c r="CG151" s="58"/>
      <c r="CH151" s="58">
        <f>CH154</f>
        <v>126000</v>
      </c>
      <c r="CI151" s="58"/>
      <c r="CJ151" s="58"/>
      <c r="CK151" s="58"/>
      <c r="CL151" s="58"/>
      <c r="CM151" s="58"/>
      <c r="CN151" s="58"/>
      <c r="CO151" s="58"/>
      <c r="CP151" s="58"/>
      <c r="CQ151" s="179" t="s">
        <v>42</v>
      </c>
      <c r="CR151" s="179"/>
      <c r="CS151" s="179"/>
      <c r="CT151" s="179"/>
      <c r="CU151" s="179"/>
      <c r="CV151" s="179"/>
      <c r="CW151" s="179"/>
      <c r="CX151" s="179"/>
      <c r="CY151" s="179"/>
    </row>
    <row r="152" spans="1:103" x14ac:dyDescent="0.2">
      <c r="A152" s="109" t="s">
        <v>127</v>
      </c>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51"/>
      <c r="AW152" s="51"/>
      <c r="AX152" s="51"/>
      <c r="AY152" s="51"/>
      <c r="AZ152" s="51"/>
      <c r="BA152" s="51"/>
      <c r="BB152" s="51"/>
      <c r="BC152" s="51"/>
      <c r="BD152" s="51"/>
      <c r="BE152" s="51"/>
      <c r="BF152" s="177"/>
      <c r="BG152" s="177"/>
      <c r="BH152" s="177"/>
      <c r="BI152" s="177"/>
      <c r="BJ152" s="177"/>
      <c r="BK152" s="178"/>
      <c r="BL152" s="178"/>
      <c r="BM152" s="178"/>
      <c r="BN152" s="178"/>
      <c r="BO152" s="17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179"/>
      <c r="CR152" s="179"/>
      <c r="CS152" s="179"/>
      <c r="CT152" s="179"/>
      <c r="CU152" s="179"/>
      <c r="CV152" s="179"/>
      <c r="CW152" s="179"/>
      <c r="CX152" s="179"/>
      <c r="CY152" s="179"/>
    </row>
    <row r="153" spans="1:103" x14ac:dyDescent="0.2">
      <c r="A153" s="42" t="s">
        <v>128</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51"/>
      <c r="AW153" s="51"/>
      <c r="AX153" s="51"/>
      <c r="AY153" s="51"/>
      <c r="AZ153" s="51"/>
      <c r="BA153" s="51"/>
      <c r="BB153" s="51"/>
      <c r="BC153" s="51"/>
      <c r="BD153" s="51"/>
      <c r="BE153" s="51"/>
      <c r="BF153" s="177"/>
      <c r="BG153" s="177"/>
      <c r="BH153" s="177"/>
      <c r="BI153" s="177"/>
      <c r="BJ153" s="177"/>
      <c r="BK153" s="178"/>
      <c r="BL153" s="178"/>
      <c r="BM153" s="178"/>
      <c r="BN153" s="178"/>
      <c r="BO153" s="17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179"/>
      <c r="CR153" s="179"/>
      <c r="CS153" s="179"/>
      <c r="CT153" s="179"/>
      <c r="CU153" s="179"/>
      <c r="CV153" s="179"/>
      <c r="CW153" s="179"/>
      <c r="CX153" s="179"/>
      <c r="CY153" s="179"/>
    </row>
    <row r="154" spans="1:103" x14ac:dyDescent="0.2">
      <c r="A154" s="71" t="s">
        <v>80</v>
      </c>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33" t="s">
        <v>129</v>
      </c>
      <c r="AW154" s="33"/>
      <c r="AX154" s="33"/>
      <c r="AY154" s="33"/>
      <c r="AZ154" s="33" t="s">
        <v>130</v>
      </c>
      <c r="BA154" s="33"/>
      <c r="BB154" s="33"/>
      <c r="BC154" s="33"/>
      <c r="BD154" s="33"/>
      <c r="BE154" s="33"/>
      <c r="BF154" s="34">
        <v>50400</v>
      </c>
      <c r="BG154" s="34"/>
      <c r="BH154" s="34"/>
      <c r="BI154" s="34"/>
      <c r="BJ154" s="34"/>
      <c r="BK154" s="70" t="s">
        <v>346</v>
      </c>
      <c r="BL154" s="70"/>
      <c r="BM154" s="70"/>
      <c r="BN154" s="70"/>
      <c r="BO154" s="70"/>
      <c r="BP154" s="59">
        <f>126000</f>
        <v>126000</v>
      </c>
      <c r="BQ154" s="59"/>
      <c r="BR154" s="59"/>
      <c r="BS154" s="59"/>
      <c r="BT154" s="59"/>
      <c r="BU154" s="59"/>
      <c r="BV154" s="59"/>
      <c r="BW154" s="59"/>
      <c r="BX154" s="59"/>
      <c r="BY154" s="59">
        <f>126000</f>
        <v>126000</v>
      </c>
      <c r="BZ154" s="59"/>
      <c r="CA154" s="59"/>
      <c r="CB154" s="59"/>
      <c r="CC154" s="59"/>
      <c r="CD154" s="59"/>
      <c r="CE154" s="59"/>
      <c r="CF154" s="59"/>
      <c r="CG154" s="59"/>
      <c r="CH154" s="59">
        <f>126000</f>
        <v>126000</v>
      </c>
      <c r="CI154" s="59"/>
      <c r="CJ154" s="59"/>
      <c r="CK154" s="59"/>
      <c r="CL154" s="59"/>
      <c r="CM154" s="59"/>
      <c r="CN154" s="59"/>
      <c r="CO154" s="59"/>
      <c r="CP154" s="59"/>
      <c r="CQ154" s="78" t="s">
        <v>42</v>
      </c>
      <c r="CR154" s="78"/>
      <c r="CS154" s="78"/>
      <c r="CT154" s="78"/>
      <c r="CU154" s="78"/>
      <c r="CV154" s="78"/>
      <c r="CW154" s="78"/>
      <c r="CX154" s="78"/>
      <c r="CY154" s="78"/>
    </row>
    <row r="155" spans="1:103" x14ac:dyDescent="0.2">
      <c r="A155" s="60" t="s">
        <v>131</v>
      </c>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33"/>
      <c r="AW155" s="33"/>
      <c r="AX155" s="33"/>
      <c r="AY155" s="33"/>
      <c r="AZ155" s="33"/>
      <c r="BA155" s="33"/>
      <c r="BB155" s="33"/>
      <c r="BC155" s="33"/>
      <c r="BD155" s="33"/>
      <c r="BE155" s="33"/>
      <c r="BF155" s="34"/>
      <c r="BG155" s="34"/>
      <c r="BH155" s="34"/>
      <c r="BI155" s="34"/>
      <c r="BJ155" s="34"/>
      <c r="BK155" s="70"/>
      <c r="BL155" s="70"/>
      <c r="BM155" s="70"/>
      <c r="BN155" s="70"/>
      <c r="BO155" s="70"/>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78"/>
      <c r="CR155" s="78"/>
      <c r="CS155" s="78"/>
      <c r="CT155" s="78"/>
      <c r="CU155" s="78"/>
      <c r="CV155" s="78"/>
      <c r="CW155" s="78"/>
      <c r="CX155" s="78"/>
      <c r="CY155" s="78"/>
    </row>
    <row r="156" spans="1:103" x14ac:dyDescent="0.2">
      <c r="A156" s="42" t="s">
        <v>132</v>
      </c>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33"/>
      <c r="AW156" s="33"/>
      <c r="AX156" s="33"/>
      <c r="AY156" s="33"/>
      <c r="AZ156" s="33"/>
      <c r="BA156" s="33"/>
      <c r="BB156" s="33"/>
      <c r="BC156" s="33"/>
      <c r="BD156" s="33"/>
      <c r="BE156" s="33"/>
      <c r="BF156" s="34"/>
      <c r="BG156" s="34"/>
      <c r="BH156" s="34"/>
      <c r="BI156" s="34"/>
      <c r="BJ156" s="34"/>
      <c r="BK156" s="70"/>
      <c r="BL156" s="70"/>
      <c r="BM156" s="70"/>
      <c r="BN156" s="70"/>
      <c r="BO156" s="70"/>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78"/>
      <c r="CR156" s="78"/>
      <c r="CS156" s="78"/>
      <c r="CT156" s="78"/>
      <c r="CU156" s="78"/>
      <c r="CV156" s="78"/>
      <c r="CW156" s="78"/>
      <c r="CX156" s="78"/>
      <c r="CY156" s="78"/>
    </row>
    <row r="157" spans="1:103" x14ac:dyDescent="0.2">
      <c r="A157" s="69" t="s">
        <v>133</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33" t="s">
        <v>134</v>
      </c>
      <c r="AW157" s="33"/>
      <c r="AX157" s="33"/>
      <c r="AY157" s="33"/>
      <c r="AZ157" s="51" t="s">
        <v>135</v>
      </c>
      <c r="BA157" s="51"/>
      <c r="BB157" s="51"/>
      <c r="BC157" s="51"/>
      <c r="BD157" s="51"/>
      <c r="BE157" s="51"/>
      <c r="BF157" s="88" t="s">
        <v>342</v>
      </c>
      <c r="BG157" s="88"/>
      <c r="BH157" s="88"/>
      <c r="BI157" s="88"/>
      <c r="BJ157" s="88"/>
      <c r="BK157" s="89" t="s">
        <v>378</v>
      </c>
      <c r="BL157" s="89"/>
      <c r="BM157" s="89"/>
      <c r="BN157" s="89"/>
      <c r="BO157" s="89"/>
      <c r="BP157" s="58">
        <f>BP159</f>
        <v>572000</v>
      </c>
      <c r="BQ157" s="58"/>
      <c r="BR157" s="58"/>
      <c r="BS157" s="58"/>
      <c r="BT157" s="58"/>
      <c r="BU157" s="58"/>
      <c r="BV157" s="58"/>
      <c r="BW157" s="58"/>
      <c r="BX157" s="58"/>
      <c r="BY157" s="58">
        <f>BY159</f>
        <v>572000</v>
      </c>
      <c r="BZ157" s="58"/>
      <c r="CA157" s="58"/>
      <c r="CB157" s="58"/>
      <c r="CC157" s="58"/>
      <c r="CD157" s="58"/>
      <c r="CE157" s="58"/>
      <c r="CF157" s="58"/>
      <c r="CG157" s="58"/>
      <c r="CH157" s="58">
        <f>CH159</f>
        <v>572000</v>
      </c>
      <c r="CI157" s="58"/>
      <c r="CJ157" s="58"/>
      <c r="CK157" s="58"/>
      <c r="CL157" s="58"/>
      <c r="CM157" s="58"/>
      <c r="CN157" s="58"/>
      <c r="CO157" s="58"/>
      <c r="CP157" s="58"/>
      <c r="CQ157" s="43"/>
      <c r="CR157" s="43"/>
      <c r="CS157" s="43"/>
      <c r="CT157" s="43"/>
      <c r="CU157" s="43"/>
      <c r="CV157" s="43"/>
      <c r="CW157" s="43"/>
      <c r="CX157" s="43"/>
      <c r="CY157" s="43"/>
    </row>
    <row r="158" spans="1:103"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33"/>
      <c r="AW158" s="33"/>
      <c r="AX158" s="33"/>
      <c r="AY158" s="33"/>
      <c r="AZ158" s="51"/>
      <c r="BA158" s="51"/>
      <c r="BB158" s="51"/>
      <c r="BC158" s="51"/>
      <c r="BD158" s="51"/>
      <c r="BE158" s="51"/>
      <c r="BF158" s="88"/>
      <c r="BG158" s="88"/>
      <c r="BH158" s="88"/>
      <c r="BI158" s="88"/>
      <c r="BJ158" s="88"/>
      <c r="BK158" s="89"/>
      <c r="BL158" s="89"/>
      <c r="BM158" s="89"/>
      <c r="BN158" s="89"/>
      <c r="BO158" s="89"/>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43"/>
      <c r="CR158" s="43"/>
      <c r="CS158" s="43"/>
      <c r="CT158" s="43"/>
      <c r="CU158" s="43"/>
      <c r="CV158" s="43"/>
      <c r="CW158" s="43"/>
      <c r="CX158" s="43"/>
      <c r="CY158" s="43"/>
    </row>
    <row r="159" spans="1:103" ht="24" customHeight="1" x14ac:dyDescent="0.2">
      <c r="A159" s="174" t="s">
        <v>133</v>
      </c>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6"/>
      <c r="AV159" s="43"/>
      <c r="AW159" s="43"/>
      <c r="AX159" s="43"/>
      <c r="AY159" s="43"/>
      <c r="AZ159" s="70">
        <v>323</v>
      </c>
      <c r="BA159" s="70"/>
      <c r="BB159" s="70"/>
      <c r="BC159" s="70"/>
      <c r="BD159" s="70"/>
      <c r="BE159" s="70"/>
      <c r="BF159" s="44" t="s">
        <v>364</v>
      </c>
      <c r="BG159" s="44"/>
      <c r="BH159" s="44"/>
      <c r="BI159" s="44"/>
      <c r="BJ159" s="44"/>
      <c r="BK159" s="35" t="s">
        <v>365</v>
      </c>
      <c r="BL159" s="35"/>
      <c r="BM159" s="35"/>
      <c r="BN159" s="35"/>
      <c r="BO159" s="35"/>
      <c r="BP159" s="59">
        <v>572000</v>
      </c>
      <c r="BQ159" s="59"/>
      <c r="BR159" s="59"/>
      <c r="BS159" s="59"/>
      <c r="BT159" s="59"/>
      <c r="BU159" s="59"/>
      <c r="BV159" s="59"/>
      <c r="BW159" s="59"/>
      <c r="BX159" s="59"/>
      <c r="BY159" s="59">
        <v>572000</v>
      </c>
      <c r="BZ159" s="59"/>
      <c r="CA159" s="59"/>
      <c r="CB159" s="59"/>
      <c r="CC159" s="59"/>
      <c r="CD159" s="59"/>
      <c r="CE159" s="59"/>
      <c r="CF159" s="59"/>
      <c r="CG159" s="59"/>
      <c r="CH159" s="59">
        <v>572000</v>
      </c>
      <c r="CI159" s="59"/>
      <c r="CJ159" s="59"/>
      <c r="CK159" s="59"/>
      <c r="CL159" s="59"/>
      <c r="CM159" s="59"/>
      <c r="CN159" s="59"/>
      <c r="CO159" s="59"/>
      <c r="CP159" s="59"/>
      <c r="CQ159" s="43"/>
      <c r="CR159" s="43"/>
      <c r="CS159" s="43"/>
      <c r="CT159" s="43"/>
      <c r="CU159" s="43"/>
      <c r="CV159" s="43"/>
      <c r="CW159" s="43"/>
      <c r="CX159" s="43"/>
      <c r="CY159" s="43"/>
    </row>
    <row r="160" spans="1:103" ht="27.6" customHeight="1" x14ac:dyDescent="0.2">
      <c r="A160" s="71" t="s">
        <v>136</v>
      </c>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33" t="s">
        <v>137</v>
      </c>
      <c r="AW160" s="33"/>
      <c r="AX160" s="33"/>
      <c r="AY160" s="33"/>
      <c r="AZ160" s="33" t="s">
        <v>138</v>
      </c>
      <c r="BA160" s="33"/>
      <c r="BB160" s="33"/>
      <c r="BC160" s="33"/>
      <c r="BD160" s="33"/>
      <c r="BE160" s="33"/>
      <c r="BF160" s="43"/>
      <c r="BG160" s="43"/>
      <c r="BH160" s="43"/>
      <c r="BI160" s="43"/>
      <c r="BJ160" s="43"/>
      <c r="BK160" s="70"/>
      <c r="BL160" s="70"/>
      <c r="BM160" s="70"/>
      <c r="BN160" s="70"/>
      <c r="BO160" s="70"/>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78" t="s">
        <v>42</v>
      </c>
      <c r="CR160" s="78"/>
      <c r="CS160" s="78"/>
      <c r="CT160" s="78"/>
      <c r="CU160" s="78"/>
      <c r="CV160" s="78"/>
      <c r="CW160" s="78"/>
      <c r="CX160" s="78"/>
      <c r="CY160" s="78"/>
    </row>
    <row r="161" spans="1:103" x14ac:dyDescent="0.2">
      <c r="A161" s="117" t="s">
        <v>139</v>
      </c>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33" t="s">
        <v>140</v>
      </c>
      <c r="AW161" s="33"/>
      <c r="AX161" s="33"/>
      <c r="AY161" s="33"/>
      <c r="AZ161" s="33" t="s">
        <v>141</v>
      </c>
      <c r="BA161" s="33"/>
      <c r="BB161" s="33"/>
      <c r="BC161" s="33"/>
      <c r="BD161" s="33"/>
      <c r="BE161" s="33"/>
      <c r="BF161" s="43"/>
      <c r="BG161" s="43"/>
      <c r="BH161" s="43"/>
      <c r="BI161" s="43"/>
      <c r="BJ161" s="43"/>
      <c r="BK161" s="70"/>
      <c r="BL161" s="70"/>
      <c r="BM161" s="70"/>
      <c r="BN161" s="70"/>
      <c r="BO161" s="70"/>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78" t="s">
        <v>42</v>
      </c>
      <c r="CR161" s="78"/>
      <c r="CS161" s="78"/>
      <c r="CT161" s="78"/>
      <c r="CU161" s="78"/>
      <c r="CV161" s="78"/>
      <c r="CW161" s="78"/>
      <c r="CX161" s="78"/>
      <c r="CY161" s="78"/>
    </row>
    <row r="162" spans="1:103" x14ac:dyDescent="0.2">
      <c r="A162" s="109" t="s">
        <v>142</v>
      </c>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33"/>
      <c r="AW162" s="33"/>
      <c r="AX162" s="33"/>
      <c r="AY162" s="33"/>
      <c r="AZ162" s="33"/>
      <c r="BA162" s="33"/>
      <c r="BB162" s="33"/>
      <c r="BC162" s="33"/>
      <c r="BD162" s="33"/>
      <c r="BE162" s="33"/>
      <c r="BF162" s="43"/>
      <c r="BG162" s="43"/>
      <c r="BH162" s="43"/>
      <c r="BI162" s="43"/>
      <c r="BJ162" s="43"/>
      <c r="BK162" s="70"/>
      <c r="BL162" s="70"/>
      <c r="BM162" s="70"/>
      <c r="BN162" s="70"/>
      <c r="BO162" s="70"/>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78"/>
      <c r="CR162" s="78"/>
      <c r="CS162" s="78"/>
      <c r="CT162" s="78"/>
      <c r="CU162" s="78"/>
      <c r="CV162" s="78"/>
      <c r="CW162" s="78"/>
      <c r="CX162" s="78"/>
      <c r="CY162" s="78"/>
    </row>
    <row r="163" spans="1:103" x14ac:dyDescent="0.2">
      <c r="A163" s="107" t="s">
        <v>143</v>
      </c>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33"/>
      <c r="AW163" s="33"/>
      <c r="AX163" s="33"/>
      <c r="AY163" s="33"/>
      <c r="AZ163" s="33"/>
      <c r="BA163" s="33"/>
      <c r="BB163" s="33"/>
      <c r="BC163" s="33"/>
      <c r="BD163" s="33"/>
      <c r="BE163" s="33"/>
      <c r="BF163" s="43"/>
      <c r="BG163" s="43"/>
      <c r="BH163" s="43"/>
      <c r="BI163" s="43"/>
      <c r="BJ163" s="43"/>
      <c r="BK163" s="70"/>
      <c r="BL163" s="70"/>
      <c r="BM163" s="70"/>
      <c r="BN163" s="70"/>
      <c r="BO163" s="70"/>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78"/>
      <c r="CR163" s="78"/>
      <c r="CS163" s="78"/>
      <c r="CT163" s="78"/>
      <c r="CU163" s="78"/>
      <c r="CV163" s="78"/>
      <c r="CW163" s="78"/>
      <c r="CX163" s="78"/>
      <c r="CY163" s="78"/>
    </row>
    <row r="164" spans="1:103" x14ac:dyDescent="0.2">
      <c r="A164" s="69" t="s">
        <v>144</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173" t="s">
        <v>145</v>
      </c>
      <c r="AW164" s="173"/>
      <c r="AX164" s="173"/>
      <c r="AY164" s="173"/>
      <c r="AZ164" s="51" t="s">
        <v>146</v>
      </c>
      <c r="BA164" s="51"/>
      <c r="BB164" s="51"/>
      <c r="BC164" s="51"/>
      <c r="BD164" s="51"/>
      <c r="BE164" s="51"/>
      <c r="BF164" s="52" t="s">
        <v>342</v>
      </c>
      <c r="BG164" s="53"/>
      <c r="BH164" s="53"/>
      <c r="BI164" s="53"/>
      <c r="BJ164" s="54"/>
      <c r="BK164" s="55" t="s">
        <v>378</v>
      </c>
      <c r="BL164" s="56"/>
      <c r="BM164" s="56"/>
      <c r="BN164" s="56"/>
      <c r="BO164" s="57"/>
      <c r="BP164" s="58">
        <f>BP165</f>
        <v>0</v>
      </c>
      <c r="BQ164" s="58"/>
      <c r="BR164" s="58"/>
      <c r="BS164" s="58"/>
      <c r="BT164" s="58"/>
      <c r="BU164" s="58"/>
      <c r="BV164" s="58"/>
      <c r="BW164" s="58"/>
      <c r="BX164" s="58"/>
      <c r="BY164" s="58">
        <f>BY165</f>
        <v>0</v>
      </c>
      <c r="BZ164" s="58"/>
      <c r="CA164" s="58"/>
      <c r="CB164" s="58"/>
      <c r="CC164" s="58"/>
      <c r="CD164" s="58"/>
      <c r="CE164" s="58"/>
      <c r="CF164" s="58"/>
      <c r="CG164" s="58"/>
      <c r="CH164" s="58">
        <f>CH165</f>
        <v>0</v>
      </c>
      <c r="CI164" s="58"/>
      <c r="CJ164" s="58"/>
      <c r="CK164" s="58"/>
      <c r="CL164" s="58"/>
      <c r="CM164" s="58"/>
      <c r="CN164" s="58"/>
      <c r="CO164" s="58"/>
      <c r="CP164" s="58"/>
      <c r="CQ164" s="78" t="s">
        <v>42</v>
      </c>
      <c r="CR164" s="78"/>
      <c r="CS164" s="78"/>
      <c r="CT164" s="78"/>
      <c r="CU164" s="78"/>
      <c r="CV164" s="78"/>
      <c r="CW164" s="78"/>
      <c r="CX164" s="78"/>
      <c r="CY164" s="78"/>
    </row>
    <row r="165" spans="1:103" x14ac:dyDescent="0.2">
      <c r="A165" s="69" t="s">
        <v>144</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77"/>
      <c r="AW165" s="77"/>
      <c r="AX165" s="77"/>
      <c r="AY165" s="77"/>
      <c r="AZ165" s="33" t="s">
        <v>146</v>
      </c>
      <c r="BA165" s="33"/>
      <c r="BB165" s="33"/>
      <c r="BC165" s="33"/>
      <c r="BD165" s="33"/>
      <c r="BE165" s="33"/>
      <c r="BF165" s="90" t="s">
        <v>342</v>
      </c>
      <c r="BG165" s="91"/>
      <c r="BH165" s="91"/>
      <c r="BI165" s="91"/>
      <c r="BJ165" s="92"/>
      <c r="BK165" s="93" t="s">
        <v>359</v>
      </c>
      <c r="BL165" s="94"/>
      <c r="BM165" s="94"/>
      <c r="BN165" s="94"/>
      <c r="BO165" s="95"/>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78" t="s">
        <v>42</v>
      </c>
      <c r="CR165" s="78"/>
      <c r="CS165" s="78"/>
      <c r="CT165" s="78"/>
      <c r="CU165" s="78"/>
      <c r="CV165" s="78"/>
      <c r="CW165" s="78"/>
      <c r="CX165" s="78"/>
      <c r="CY165" s="78"/>
    </row>
    <row r="166" spans="1:103" x14ac:dyDescent="0.2">
      <c r="A166" s="107" t="s">
        <v>147</v>
      </c>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96" t="s">
        <v>148</v>
      </c>
      <c r="AW166" s="96"/>
      <c r="AX166" s="96"/>
      <c r="AY166" s="96"/>
      <c r="AZ166" s="96" t="s">
        <v>149</v>
      </c>
      <c r="BA166" s="96"/>
      <c r="BB166" s="96"/>
      <c r="BC166" s="96"/>
      <c r="BD166" s="96"/>
      <c r="BE166" s="96"/>
      <c r="BF166" s="172"/>
      <c r="BG166" s="172"/>
      <c r="BH166" s="172"/>
      <c r="BI166" s="172"/>
      <c r="BJ166" s="172"/>
      <c r="BK166" s="103" t="s">
        <v>378</v>
      </c>
      <c r="BL166" s="104"/>
      <c r="BM166" s="104"/>
      <c r="BN166" s="104"/>
      <c r="BO166" s="105"/>
      <c r="BP166" s="99">
        <f>BP169+BP174</f>
        <v>74000</v>
      </c>
      <c r="BQ166" s="99"/>
      <c r="BR166" s="99"/>
      <c r="BS166" s="99"/>
      <c r="BT166" s="99"/>
      <c r="BU166" s="99"/>
      <c r="BV166" s="99"/>
      <c r="BW166" s="99"/>
      <c r="BX166" s="99"/>
      <c r="BY166" s="99">
        <f>BY169+BY174</f>
        <v>74000</v>
      </c>
      <c r="BZ166" s="99"/>
      <c r="CA166" s="99"/>
      <c r="CB166" s="99"/>
      <c r="CC166" s="99"/>
      <c r="CD166" s="99"/>
      <c r="CE166" s="99"/>
      <c r="CF166" s="99"/>
      <c r="CG166" s="99"/>
      <c r="CH166" s="99">
        <f>CH169+CH174</f>
        <v>74000</v>
      </c>
      <c r="CI166" s="99"/>
      <c r="CJ166" s="99"/>
      <c r="CK166" s="99"/>
      <c r="CL166" s="99"/>
      <c r="CM166" s="99"/>
      <c r="CN166" s="99"/>
      <c r="CO166" s="99"/>
      <c r="CP166" s="99"/>
      <c r="CQ166" s="78" t="s">
        <v>42</v>
      </c>
      <c r="CR166" s="78"/>
      <c r="CS166" s="78"/>
      <c r="CT166" s="78"/>
      <c r="CU166" s="78"/>
      <c r="CV166" s="78"/>
      <c r="CW166" s="78"/>
      <c r="CX166" s="78"/>
      <c r="CY166" s="78"/>
    </row>
    <row r="167" spans="1:103" x14ac:dyDescent="0.2">
      <c r="A167" s="71" t="s">
        <v>80</v>
      </c>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33" t="s">
        <v>150</v>
      </c>
      <c r="AW167" s="33"/>
      <c r="AX167" s="33"/>
      <c r="AY167" s="33"/>
      <c r="AZ167" s="33" t="s">
        <v>151</v>
      </c>
      <c r="BA167" s="33"/>
      <c r="BB167" s="33"/>
      <c r="BC167" s="33"/>
      <c r="BD167" s="33"/>
      <c r="BE167" s="33"/>
      <c r="BF167" s="43"/>
      <c r="BG167" s="43"/>
      <c r="BH167" s="43"/>
      <c r="BI167" s="43"/>
      <c r="BJ167" s="43"/>
      <c r="BK167" s="70"/>
      <c r="BL167" s="70"/>
      <c r="BM167" s="70"/>
      <c r="BN167" s="70"/>
      <c r="BO167" s="70"/>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c r="CN167" s="59"/>
      <c r="CO167" s="59"/>
      <c r="CP167" s="59"/>
      <c r="CQ167" s="78" t="s">
        <v>42</v>
      </c>
      <c r="CR167" s="78"/>
      <c r="CS167" s="78"/>
      <c r="CT167" s="78"/>
      <c r="CU167" s="78"/>
      <c r="CV167" s="78"/>
      <c r="CW167" s="78"/>
      <c r="CX167" s="78"/>
      <c r="CY167" s="78"/>
    </row>
    <row r="168" spans="1:103" x14ac:dyDescent="0.2">
      <c r="A168" s="42" t="s">
        <v>152</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33"/>
      <c r="AW168" s="33"/>
      <c r="AX168" s="33"/>
      <c r="AY168" s="33"/>
      <c r="AZ168" s="33"/>
      <c r="BA168" s="33"/>
      <c r="BB168" s="33"/>
      <c r="BC168" s="33"/>
      <c r="BD168" s="33"/>
      <c r="BE168" s="33"/>
      <c r="BF168" s="43"/>
      <c r="BG168" s="43"/>
      <c r="BH168" s="43"/>
      <c r="BI168" s="43"/>
      <c r="BJ168" s="43"/>
      <c r="BK168" s="70"/>
      <c r="BL168" s="70"/>
      <c r="BM168" s="70"/>
      <c r="BN168" s="70"/>
      <c r="BO168" s="70"/>
      <c r="BP168" s="59"/>
      <c r="BQ168" s="59"/>
      <c r="BR168" s="59"/>
      <c r="BS168" s="59"/>
      <c r="BT168" s="59"/>
      <c r="BU168" s="59"/>
      <c r="BV168" s="59"/>
      <c r="BW168" s="59"/>
      <c r="BX168" s="59"/>
      <c r="BY168" s="59"/>
      <c r="BZ168" s="59"/>
      <c r="CA168" s="59"/>
      <c r="CB168" s="59"/>
      <c r="CC168" s="59"/>
      <c r="CD168" s="59"/>
      <c r="CE168" s="59"/>
      <c r="CF168" s="59"/>
      <c r="CG168" s="59"/>
      <c r="CH168" s="59"/>
      <c r="CI168" s="59"/>
      <c r="CJ168" s="59"/>
      <c r="CK168" s="59"/>
      <c r="CL168" s="59"/>
      <c r="CM168" s="59"/>
      <c r="CN168" s="59"/>
      <c r="CO168" s="59"/>
      <c r="CP168" s="59"/>
      <c r="CQ168" s="78"/>
      <c r="CR168" s="78"/>
      <c r="CS168" s="78"/>
      <c r="CT168" s="78"/>
      <c r="CU168" s="78"/>
      <c r="CV168" s="78"/>
      <c r="CW168" s="78"/>
      <c r="CX168" s="78"/>
      <c r="CY168" s="78"/>
    </row>
    <row r="169" spans="1:103" ht="12.75" customHeight="1" x14ac:dyDescent="0.2">
      <c r="A169" s="71" t="s">
        <v>153</v>
      </c>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81" t="s">
        <v>154</v>
      </c>
      <c r="AW169" s="82"/>
      <c r="AX169" s="82"/>
      <c r="AY169" s="83"/>
      <c r="AZ169" s="126" t="s">
        <v>155</v>
      </c>
      <c r="BA169" s="127"/>
      <c r="BB169" s="127"/>
      <c r="BC169" s="127"/>
      <c r="BD169" s="127"/>
      <c r="BE169" s="128"/>
      <c r="BF169" s="132" t="s">
        <v>342</v>
      </c>
      <c r="BG169" s="133"/>
      <c r="BH169" s="133"/>
      <c r="BI169" s="133"/>
      <c r="BJ169" s="134"/>
      <c r="BK169" s="138" t="s">
        <v>378</v>
      </c>
      <c r="BL169" s="139"/>
      <c r="BM169" s="139"/>
      <c r="BN169" s="139"/>
      <c r="BO169" s="140"/>
      <c r="BP169" s="144">
        <f>BP171+BP173</f>
        <v>37000</v>
      </c>
      <c r="BQ169" s="145"/>
      <c r="BR169" s="145"/>
      <c r="BS169" s="145"/>
      <c r="BT169" s="145"/>
      <c r="BU169" s="145"/>
      <c r="BV169" s="145"/>
      <c r="BW169" s="145"/>
      <c r="BX169" s="146"/>
      <c r="BY169" s="144">
        <f>BY171+BX173</f>
        <v>37000</v>
      </c>
      <c r="BZ169" s="145"/>
      <c r="CA169" s="145"/>
      <c r="CB169" s="145"/>
      <c r="CC169" s="145"/>
      <c r="CD169" s="145"/>
      <c r="CE169" s="145"/>
      <c r="CF169" s="145"/>
      <c r="CG169" s="146"/>
      <c r="CH169" s="144">
        <f>CH171+CH173</f>
        <v>37000</v>
      </c>
      <c r="CI169" s="145"/>
      <c r="CJ169" s="145"/>
      <c r="CK169" s="145"/>
      <c r="CL169" s="145"/>
      <c r="CM169" s="145"/>
      <c r="CN169" s="145"/>
      <c r="CO169" s="145"/>
      <c r="CP169" s="146"/>
      <c r="CQ169" s="78" t="s">
        <v>42</v>
      </c>
      <c r="CR169" s="78"/>
      <c r="CS169" s="78"/>
      <c r="CT169" s="78"/>
      <c r="CU169" s="78"/>
      <c r="CV169" s="78"/>
      <c r="CW169" s="78"/>
      <c r="CX169" s="78"/>
      <c r="CY169" s="78"/>
    </row>
    <row r="170" spans="1:103" ht="12.75" customHeight="1" x14ac:dyDescent="0.2">
      <c r="A170" s="42" t="s">
        <v>156</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84"/>
      <c r="AW170" s="85"/>
      <c r="AX170" s="85"/>
      <c r="AY170" s="86"/>
      <c r="AZ170" s="129"/>
      <c r="BA170" s="130"/>
      <c r="BB170" s="130"/>
      <c r="BC170" s="130"/>
      <c r="BD170" s="130"/>
      <c r="BE170" s="131"/>
      <c r="BF170" s="135"/>
      <c r="BG170" s="136"/>
      <c r="BH170" s="136"/>
      <c r="BI170" s="136"/>
      <c r="BJ170" s="137"/>
      <c r="BK170" s="141"/>
      <c r="BL170" s="142"/>
      <c r="BM170" s="142"/>
      <c r="BN170" s="142"/>
      <c r="BO170" s="143"/>
      <c r="BP170" s="147"/>
      <c r="BQ170" s="148"/>
      <c r="BR170" s="148"/>
      <c r="BS170" s="148"/>
      <c r="BT170" s="148"/>
      <c r="BU170" s="148"/>
      <c r="BV170" s="148"/>
      <c r="BW170" s="148"/>
      <c r="BX170" s="149"/>
      <c r="BY170" s="147"/>
      <c r="BZ170" s="148"/>
      <c r="CA170" s="148"/>
      <c r="CB170" s="148"/>
      <c r="CC170" s="148"/>
      <c r="CD170" s="148"/>
      <c r="CE170" s="148"/>
      <c r="CF170" s="148"/>
      <c r="CG170" s="149"/>
      <c r="CH170" s="147"/>
      <c r="CI170" s="148"/>
      <c r="CJ170" s="148"/>
      <c r="CK170" s="148"/>
      <c r="CL170" s="148"/>
      <c r="CM170" s="148"/>
      <c r="CN170" s="148"/>
      <c r="CO170" s="148"/>
      <c r="CP170" s="149"/>
      <c r="CQ170" s="78"/>
      <c r="CR170" s="78"/>
      <c r="CS170" s="78"/>
      <c r="CT170" s="78"/>
      <c r="CU170" s="78"/>
      <c r="CV170" s="78"/>
      <c r="CW170" s="78"/>
      <c r="CX170" s="78"/>
      <c r="CY170" s="78"/>
    </row>
    <row r="171" spans="1:103" ht="12.75" customHeight="1" x14ac:dyDescent="0.2">
      <c r="A171" s="71" t="s">
        <v>153</v>
      </c>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80"/>
      <c r="AV171" s="81"/>
      <c r="AW171" s="82"/>
      <c r="AX171" s="82"/>
      <c r="AY171" s="83"/>
      <c r="AZ171" s="81" t="s">
        <v>155</v>
      </c>
      <c r="BA171" s="82"/>
      <c r="BB171" s="82"/>
      <c r="BC171" s="82"/>
      <c r="BD171" s="82"/>
      <c r="BE171" s="83"/>
      <c r="BF171" s="150" t="s">
        <v>343</v>
      </c>
      <c r="BG171" s="151"/>
      <c r="BH171" s="151"/>
      <c r="BI171" s="151"/>
      <c r="BJ171" s="152"/>
      <c r="BK171" s="156" t="s">
        <v>346</v>
      </c>
      <c r="BL171" s="157"/>
      <c r="BM171" s="157"/>
      <c r="BN171" s="157"/>
      <c r="BO171" s="158"/>
      <c r="BP171" s="162">
        <f>7000</f>
        <v>7000</v>
      </c>
      <c r="BQ171" s="163"/>
      <c r="BR171" s="163"/>
      <c r="BS171" s="163"/>
      <c r="BT171" s="163"/>
      <c r="BU171" s="163"/>
      <c r="BV171" s="163"/>
      <c r="BW171" s="163"/>
      <c r="BX171" s="164"/>
      <c r="BY171" s="162">
        <f>7000</f>
        <v>7000</v>
      </c>
      <c r="BZ171" s="163"/>
      <c r="CA171" s="163"/>
      <c r="CB171" s="163"/>
      <c r="CC171" s="163"/>
      <c r="CD171" s="163"/>
      <c r="CE171" s="163"/>
      <c r="CF171" s="163"/>
      <c r="CG171" s="164"/>
      <c r="CH171" s="162">
        <f>7000</f>
        <v>7000</v>
      </c>
      <c r="CI171" s="163"/>
      <c r="CJ171" s="163"/>
      <c r="CK171" s="163"/>
      <c r="CL171" s="163"/>
      <c r="CM171" s="163"/>
      <c r="CN171" s="163"/>
      <c r="CO171" s="163"/>
      <c r="CP171" s="164"/>
      <c r="CQ171" s="78" t="s">
        <v>42</v>
      </c>
      <c r="CR171" s="78"/>
      <c r="CS171" s="78"/>
      <c r="CT171" s="78"/>
      <c r="CU171" s="78"/>
      <c r="CV171" s="78"/>
      <c r="CW171" s="78"/>
      <c r="CX171" s="78"/>
      <c r="CY171" s="78"/>
    </row>
    <row r="172" spans="1:103" ht="12.75" customHeight="1" x14ac:dyDescent="0.2">
      <c r="A172" s="42" t="s">
        <v>156</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84"/>
      <c r="AW172" s="85"/>
      <c r="AX172" s="85"/>
      <c r="AY172" s="86"/>
      <c r="AZ172" s="84"/>
      <c r="BA172" s="85"/>
      <c r="BB172" s="85"/>
      <c r="BC172" s="85"/>
      <c r="BD172" s="85"/>
      <c r="BE172" s="86"/>
      <c r="BF172" s="153"/>
      <c r="BG172" s="154"/>
      <c r="BH172" s="154"/>
      <c r="BI172" s="154"/>
      <c r="BJ172" s="155"/>
      <c r="BK172" s="159"/>
      <c r="BL172" s="160"/>
      <c r="BM172" s="160"/>
      <c r="BN172" s="160"/>
      <c r="BO172" s="161"/>
      <c r="BP172" s="165"/>
      <c r="BQ172" s="166"/>
      <c r="BR172" s="166"/>
      <c r="BS172" s="166"/>
      <c r="BT172" s="166"/>
      <c r="BU172" s="166"/>
      <c r="BV172" s="166"/>
      <c r="BW172" s="166"/>
      <c r="BX172" s="167"/>
      <c r="BY172" s="165"/>
      <c r="BZ172" s="166"/>
      <c r="CA172" s="166"/>
      <c r="CB172" s="166"/>
      <c r="CC172" s="166"/>
      <c r="CD172" s="166"/>
      <c r="CE172" s="166"/>
      <c r="CF172" s="166"/>
      <c r="CG172" s="167"/>
      <c r="CH172" s="165"/>
      <c r="CI172" s="166"/>
      <c r="CJ172" s="166"/>
      <c r="CK172" s="166"/>
      <c r="CL172" s="166"/>
      <c r="CM172" s="166"/>
      <c r="CN172" s="166"/>
      <c r="CO172" s="166"/>
      <c r="CP172" s="167"/>
      <c r="CQ172" s="78"/>
      <c r="CR172" s="78"/>
      <c r="CS172" s="78"/>
      <c r="CT172" s="78"/>
      <c r="CU172" s="78"/>
      <c r="CV172" s="78"/>
      <c r="CW172" s="78"/>
      <c r="CX172" s="78"/>
      <c r="CY172" s="78"/>
    </row>
    <row r="173" spans="1:103" ht="25.5" customHeight="1" x14ac:dyDescent="0.2">
      <c r="A173" s="71" t="s">
        <v>383</v>
      </c>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80"/>
      <c r="AV173" s="75"/>
      <c r="AW173" s="76"/>
      <c r="AX173" s="76"/>
      <c r="AY173" s="77"/>
      <c r="AZ173" s="75" t="s">
        <v>155</v>
      </c>
      <c r="BA173" s="76"/>
      <c r="BB173" s="76"/>
      <c r="BC173" s="76"/>
      <c r="BD173" s="76"/>
      <c r="BE173" s="77"/>
      <c r="BF173" s="168" t="s">
        <v>343</v>
      </c>
      <c r="BG173" s="169"/>
      <c r="BH173" s="169"/>
      <c r="BI173" s="169"/>
      <c r="BJ173" s="170"/>
      <c r="BK173" s="35" t="s">
        <v>348</v>
      </c>
      <c r="BL173" s="35"/>
      <c r="BM173" s="35"/>
      <c r="BN173" s="35"/>
      <c r="BO173" s="93"/>
      <c r="BP173" s="171">
        <f>30000</f>
        <v>30000</v>
      </c>
      <c r="BQ173" s="171"/>
      <c r="BR173" s="171"/>
      <c r="BS173" s="171"/>
      <c r="BT173" s="171"/>
      <c r="BU173" s="171"/>
      <c r="BV173" s="171"/>
      <c r="BW173" s="171"/>
      <c r="BX173" s="171">
        <f>30000</f>
        <v>30000</v>
      </c>
      <c r="BY173" s="171"/>
      <c r="BZ173" s="171"/>
      <c r="CA173" s="171"/>
      <c r="CB173" s="171"/>
      <c r="CC173" s="171"/>
      <c r="CD173" s="171"/>
      <c r="CE173" s="171"/>
      <c r="CF173" s="171"/>
      <c r="CG173" s="171"/>
      <c r="CH173" s="171">
        <f>30000</f>
        <v>30000</v>
      </c>
      <c r="CI173" s="171"/>
      <c r="CJ173" s="171"/>
      <c r="CK173" s="171"/>
      <c r="CL173" s="171"/>
      <c r="CM173" s="171"/>
      <c r="CN173" s="171"/>
      <c r="CO173" s="171"/>
      <c r="CP173" s="171"/>
      <c r="CQ173" s="243" t="s">
        <v>42</v>
      </c>
      <c r="CR173" s="243"/>
      <c r="CS173" s="243"/>
      <c r="CT173" s="243"/>
      <c r="CU173" s="243"/>
      <c r="CV173" s="243"/>
      <c r="CW173" s="243"/>
      <c r="CX173" s="243"/>
      <c r="CY173" s="244"/>
    </row>
    <row r="174" spans="1:103" ht="12.75" customHeight="1" x14ac:dyDescent="0.2">
      <c r="A174" s="72" t="s">
        <v>157</v>
      </c>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4"/>
      <c r="AV174" s="75" t="s">
        <v>158</v>
      </c>
      <c r="AW174" s="76"/>
      <c r="AX174" s="76"/>
      <c r="AY174" s="77"/>
      <c r="AZ174" s="51" t="s">
        <v>159</v>
      </c>
      <c r="BA174" s="51"/>
      <c r="BB174" s="51"/>
      <c r="BC174" s="51"/>
      <c r="BD174" s="51"/>
      <c r="BE174" s="51"/>
      <c r="BF174" s="52" t="s">
        <v>342</v>
      </c>
      <c r="BG174" s="53"/>
      <c r="BH174" s="53"/>
      <c r="BI174" s="53"/>
      <c r="BJ174" s="54"/>
      <c r="BK174" s="55" t="s">
        <v>378</v>
      </c>
      <c r="BL174" s="56"/>
      <c r="BM174" s="56"/>
      <c r="BN174" s="56"/>
      <c r="BO174" s="57"/>
      <c r="BP174" s="125">
        <f>SUM(BP175:BX176)</f>
        <v>37000</v>
      </c>
      <c r="BQ174" s="125"/>
      <c r="BR174" s="125"/>
      <c r="BS174" s="125"/>
      <c r="BT174" s="125"/>
      <c r="BU174" s="125"/>
      <c r="BV174" s="125"/>
      <c r="BW174" s="125"/>
      <c r="BX174" s="125"/>
      <c r="BY174" s="125">
        <f>SUM(BY175:CG176)</f>
        <v>37000</v>
      </c>
      <c r="BZ174" s="125"/>
      <c r="CA174" s="125"/>
      <c r="CB174" s="125"/>
      <c r="CC174" s="125"/>
      <c r="CD174" s="125"/>
      <c r="CE174" s="125"/>
      <c r="CF174" s="125"/>
      <c r="CG174" s="125"/>
      <c r="CH174" s="125">
        <f>SUM(CH175:CP176)</f>
        <v>37000</v>
      </c>
      <c r="CI174" s="125"/>
      <c r="CJ174" s="125"/>
      <c r="CK174" s="125"/>
      <c r="CL174" s="125"/>
      <c r="CM174" s="125"/>
      <c r="CN174" s="125"/>
      <c r="CO174" s="125"/>
      <c r="CP174" s="125"/>
      <c r="CQ174" s="78" t="s">
        <v>42</v>
      </c>
      <c r="CR174" s="78"/>
      <c r="CS174" s="78"/>
      <c r="CT174" s="78"/>
      <c r="CU174" s="78"/>
      <c r="CV174" s="78"/>
      <c r="CW174" s="78"/>
      <c r="CX174" s="78"/>
      <c r="CY174" s="78"/>
    </row>
    <row r="175" spans="1:103" ht="12.75" customHeight="1" x14ac:dyDescent="0.2">
      <c r="A175" s="72" t="s">
        <v>157</v>
      </c>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4"/>
      <c r="AV175" s="75" t="s">
        <v>158</v>
      </c>
      <c r="AW175" s="76"/>
      <c r="AX175" s="76"/>
      <c r="AY175" s="77"/>
      <c r="AZ175" s="33" t="s">
        <v>159</v>
      </c>
      <c r="BA175" s="33"/>
      <c r="BB175" s="33"/>
      <c r="BC175" s="33"/>
      <c r="BD175" s="33"/>
      <c r="BE175" s="33"/>
      <c r="BF175" s="44" t="s">
        <v>343</v>
      </c>
      <c r="BG175" s="44"/>
      <c r="BH175" s="44"/>
      <c r="BI175" s="44"/>
      <c r="BJ175" s="44"/>
      <c r="BK175" s="35" t="s">
        <v>346</v>
      </c>
      <c r="BL175" s="35"/>
      <c r="BM175" s="35"/>
      <c r="BN175" s="35"/>
      <c r="BO175" s="35"/>
      <c r="BP175" s="59">
        <f>29000</f>
        <v>29000</v>
      </c>
      <c r="BQ175" s="59"/>
      <c r="BR175" s="59"/>
      <c r="BS175" s="59"/>
      <c r="BT175" s="59"/>
      <c r="BU175" s="59"/>
      <c r="BV175" s="59"/>
      <c r="BW175" s="59"/>
      <c r="BX175" s="59"/>
      <c r="BY175" s="59">
        <f>29000</f>
        <v>29000</v>
      </c>
      <c r="BZ175" s="59"/>
      <c r="CA175" s="59"/>
      <c r="CB175" s="59"/>
      <c r="CC175" s="59"/>
      <c r="CD175" s="59"/>
      <c r="CE175" s="59"/>
      <c r="CF175" s="59"/>
      <c r="CG175" s="59"/>
      <c r="CH175" s="59">
        <f>29000</f>
        <v>29000</v>
      </c>
      <c r="CI175" s="59"/>
      <c r="CJ175" s="59"/>
      <c r="CK175" s="59"/>
      <c r="CL175" s="59"/>
      <c r="CM175" s="59"/>
      <c r="CN175" s="59"/>
      <c r="CO175" s="59"/>
      <c r="CP175" s="59"/>
      <c r="CQ175" s="78" t="s">
        <v>42</v>
      </c>
      <c r="CR175" s="78"/>
      <c r="CS175" s="78"/>
      <c r="CT175" s="78"/>
      <c r="CU175" s="78"/>
      <c r="CV175" s="78"/>
      <c r="CW175" s="78"/>
      <c r="CX175" s="78"/>
      <c r="CY175" s="78"/>
    </row>
    <row r="176" spans="1:103" ht="12.75" customHeight="1" x14ac:dyDescent="0.2">
      <c r="A176" s="72" t="s">
        <v>157</v>
      </c>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4"/>
      <c r="AV176" s="75" t="s">
        <v>158</v>
      </c>
      <c r="AW176" s="76"/>
      <c r="AX176" s="76"/>
      <c r="AY176" s="77"/>
      <c r="AZ176" s="33" t="s">
        <v>159</v>
      </c>
      <c r="BA176" s="33"/>
      <c r="BB176" s="33"/>
      <c r="BC176" s="33"/>
      <c r="BD176" s="33"/>
      <c r="BE176" s="33"/>
      <c r="BF176" s="44" t="s">
        <v>343</v>
      </c>
      <c r="BG176" s="44"/>
      <c r="BH176" s="44"/>
      <c r="BI176" s="44"/>
      <c r="BJ176" s="44"/>
      <c r="BK176" s="35" t="s">
        <v>348</v>
      </c>
      <c r="BL176" s="35"/>
      <c r="BM176" s="35"/>
      <c r="BN176" s="35"/>
      <c r="BO176" s="35"/>
      <c r="BP176" s="59">
        <f>8000</f>
        <v>8000</v>
      </c>
      <c r="BQ176" s="59"/>
      <c r="BR176" s="59"/>
      <c r="BS176" s="59"/>
      <c r="BT176" s="59"/>
      <c r="BU176" s="59"/>
      <c r="BV176" s="59"/>
      <c r="BW176" s="59"/>
      <c r="BX176" s="59"/>
      <c r="BY176" s="59">
        <f>8000</f>
        <v>8000</v>
      </c>
      <c r="BZ176" s="59"/>
      <c r="CA176" s="59"/>
      <c r="CB176" s="59"/>
      <c r="CC176" s="59"/>
      <c r="CD176" s="59"/>
      <c r="CE176" s="59"/>
      <c r="CF176" s="59"/>
      <c r="CG176" s="59"/>
      <c r="CH176" s="59">
        <f>8000</f>
        <v>8000</v>
      </c>
      <c r="CI176" s="59"/>
      <c r="CJ176" s="59"/>
      <c r="CK176" s="59"/>
      <c r="CL176" s="59"/>
      <c r="CM176" s="59"/>
      <c r="CN176" s="59"/>
      <c r="CO176" s="59"/>
      <c r="CP176" s="59"/>
      <c r="CQ176" s="78" t="s">
        <v>42</v>
      </c>
      <c r="CR176" s="78"/>
      <c r="CS176" s="78"/>
      <c r="CT176" s="78"/>
      <c r="CU176" s="78"/>
      <c r="CV176" s="78"/>
      <c r="CW176" s="78"/>
      <c r="CX176" s="78"/>
      <c r="CY176" s="78"/>
    </row>
    <row r="177" spans="1:103" x14ac:dyDescent="0.2">
      <c r="A177" s="72" t="s">
        <v>160</v>
      </c>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33" t="s">
        <v>161</v>
      </c>
      <c r="AW177" s="33"/>
      <c r="AX177" s="33"/>
      <c r="AY177" s="33"/>
      <c r="AZ177" s="33" t="s">
        <v>42</v>
      </c>
      <c r="BA177" s="33"/>
      <c r="BB177" s="33"/>
      <c r="BC177" s="33"/>
      <c r="BD177" s="33"/>
      <c r="BE177" s="33"/>
      <c r="BF177" s="33" t="s">
        <v>42</v>
      </c>
      <c r="BG177" s="33"/>
      <c r="BH177" s="33"/>
      <c r="BI177" s="33"/>
      <c r="BJ177" s="33"/>
      <c r="BK177" s="33" t="s">
        <v>42</v>
      </c>
      <c r="BL177" s="33"/>
      <c r="BM177" s="33"/>
      <c r="BN177" s="33"/>
      <c r="BO177" s="33"/>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78" t="s">
        <v>42</v>
      </c>
      <c r="CR177" s="78"/>
      <c r="CS177" s="78"/>
      <c r="CT177" s="78"/>
      <c r="CU177" s="78"/>
      <c r="CV177" s="78"/>
      <c r="CW177" s="78"/>
      <c r="CX177" s="78"/>
      <c r="CY177" s="78"/>
    </row>
    <row r="178" spans="1:103" x14ac:dyDescent="0.2">
      <c r="A178" s="71" t="s">
        <v>80</v>
      </c>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68" t="s">
        <v>162</v>
      </c>
      <c r="AW178" s="68"/>
      <c r="AX178" s="68"/>
      <c r="AY178" s="68"/>
      <c r="AZ178" s="68" t="s">
        <v>163</v>
      </c>
      <c r="BA178" s="68"/>
      <c r="BB178" s="68"/>
      <c r="BC178" s="68"/>
      <c r="BD178" s="68"/>
      <c r="BE178" s="68"/>
      <c r="BF178" s="43"/>
      <c r="BG178" s="43"/>
      <c r="BH178" s="43"/>
      <c r="BI178" s="43"/>
      <c r="BJ178" s="43"/>
      <c r="BK178" s="70" t="s">
        <v>366</v>
      </c>
      <c r="BL178" s="70"/>
      <c r="BM178" s="70"/>
      <c r="BN178" s="70"/>
      <c r="BO178" s="70"/>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78" t="s">
        <v>42</v>
      </c>
      <c r="CR178" s="78"/>
      <c r="CS178" s="78"/>
      <c r="CT178" s="78"/>
      <c r="CU178" s="78"/>
      <c r="CV178" s="78"/>
      <c r="CW178" s="78"/>
      <c r="CX178" s="78"/>
      <c r="CY178" s="78"/>
    </row>
    <row r="179" spans="1:103" x14ac:dyDescent="0.2">
      <c r="A179" s="67" t="s">
        <v>164</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8"/>
      <c r="AW179" s="68"/>
      <c r="AX179" s="68"/>
      <c r="AY179" s="68"/>
      <c r="AZ179" s="68"/>
      <c r="BA179" s="68"/>
      <c r="BB179" s="68"/>
      <c r="BC179" s="68"/>
      <c r="BD179" s="68"/>
      <c r="BE179" s="68"/>
      <c r="BF179" s="43"/>
      <c r="BG179" s="43"/>
      <c r="BH179" s="43"/>
      <c r="BI179" s="43"/>
      <c r="BJ179" s="43"/>
      <c r="BK179" s="70"/>
      <c r="BL179" s="70"/>
      <c r="BM179" s="70"/>
      <c r="BN179" s="70"/>
      <c r="BO179" s="70"/>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78"/>
      <c r="CR179" s="78"/>
      <c r="CS179" s="78"/>
      <c r="CT179" s="78"/>
      <c r="CU179" s="78"/>
      <c r="CV179" s="78"/>
      <c r="CW179" s="78"/>
      <c r="CX179" s="78"/>
      <c r="CY179" s="78"/>
    </row>
    <row r="180" spans="1:103" x14ac:dyDescent="0.2">
      <c r="A180" s="67" t="s">
        <v>165</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8" t="s">
        <v>166</v>
      </c>
      <c r="AW180" s="68"/>
      <c r="AX180" s="68"/>
      <c r="AY180" s="68"/>
      <c r="AZ180" s="68" t="s">
        <v>167</v>
      </c>
      <c r="BA180" s="68"/>
      <c r="BB180" s="68"/>
      <c r="BC180" s="68"/>
      <c r="BD180" s="68"/>
      <c r="BE180" s="68"/>
      <c r="BF180" s="43"/>
      <c r="BG180" s="43"/>
      <c r="BH180" s="43"/>
      <c r="BI180" s="43"/>
      <c r="BJ180" s="43"/>
      <c r="BK180" s="70"/>
      <c r="BL180" s="70"/>
      <c r="BM180" s="70"/>
      <c r="BN180" s="70"/>
      <c r="BO180" s="70"/>
      <c r="BP180" s="59"/>
      <c r="BQ180" s="59"/>
      <c r="BR180" s="59"/>
      <c r="BS180" s="59"/>
      <c r="BT180" s="59"/>
      <c r="BU180" s="59"/>
      <c r="BV180" s="59"/>
      <c r="BW180" s="59"/>
      <c r="BX180" s="59"/>
      <c r="BY180" s="59"/>
      <c r="BZ180" s="59"/>
      <c r="CA180" s="59"/>
      <c r="CB180" s="59"/>
      <c r="CC180" s="59"/>
      <c r="CD180" s="59"/>
      <c r="CE180" s="59"/>
      <c r="CF180" s="59"/>
      <c r="CG180" s="59"/>
      <c r="CH180" s="59"/>
      <c r="CI180" s="59"/>
      <c r="CJ180" s="59"/>
      <c r="CK180" s="59"/>
      <c r="CL180" s="59"/>
      <c r="CM180" s="59"/>
      <c r="CN180" s="59"/>
      <c r="CO180" s="59"/>
      <c r="CP180" s="59"/>
      <c r="CQ180" s="43"/>
      <c r="CR180" s="43"/>
      <c r="CS180" s="43"/>
      <c r="CT180" s="43"/>
      <c r="CU180" s="43"/>
      <c r="CV180" s="43"/>
      <c r="CW180" s="43"/>
      <c r="CX180" s="43"/>
      <c r="CY180" s="43"/>
    </row>
    <row r="181" spans="1:103" x14ac:dyDescent="0.2">
      <c r="A181" s="67" t="s">
        <v>168</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8" t="s">
        <v>169</v>
      </c>
      <c r="AW181" s="68"/>
      <c r="AX181" s="68"/>
      <c r="AY181" s="68"/>
      <c r="AZ181" s="68" t="s">
        <v>170</v>
      </c>
      <c r="BA181" s="68"/>
      <c r="BB181" s="68"/>
      <c r="BC181" s="68"/>
      <c r="BD181" s="68"/>
      <c r="BE181" s="68"/>
      <c r="BF181" s="43"/>
      <c r="BG181" s="43"/>
      <c r="BH181" s="43"/>
      <c r="BI181" s="43"/>
      <c r="BJ181" s="43"/>
      <c r="BK181" s="70"/>
      <c r="BL181" s="70"/>
      <c r="BM181" s="70"/>
      <c r="BN181" s="70"/>
      <c r="BO181" s="70"/>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43"/>
      <c r="CR181" s="43"/>
      <c r="CS181" s="43"/>
      <c r="CT181" s="43"/>
      <c r="CU181" s="43"/>
      <c r="CV181" s="43"/>
      <c r="CW181" s="43"/>
      <c r="CX181" s="43"/>
      <c r="CY181" s="43"/>
    </row>
    <row r="182" spans="1:103" x14ac:dyDescent="0.2">
      <c r="A182" s="67" t="s">
        <v>171</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8" t="s">
        <v>172</v>
      </c>
      <c r="AW182" s="68"/>
      <c r="AX182" s="68"/>
      <c r="AY182" s="68"/>
      <c r="AZ182" s="68" t="s">
        <v>173</v>
      </c>
      <c r="BA182" s="68"/>
      <c r="BB182" s="68"/>
      <c r="BC182" s="68"/>
      <c r="BD182" s="68"/>
      <c r="BE182" s="68"/>
      <c r="BF182" s="43"/>
      <c r="BG182" s="43"/>
      <c r="BH182" s="43"/>
      <c r="BI182" s="43"/>
      <c r="BJ182" s="43"/>
      <c r="BK182" s="70" t="s">
        <v>366</v>
      </c>
      <c r="BL182" s="70"/>
      <c r="BM182" s="70"/>
      <c r="BN182" s="70"/>
      <c r="BO182" s="70"/>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43"/>
      <c r="CR182" s="43"/>
      <c r="CS182" s="43"/>
      <c r="CT182" s="43"/>
      <c r="CU182" s="43"/>
      <c r="CV182" s="43"/>
      <c r="CW182" s="43"/>
      <c r="CX182" s="43"/>
      <c r="CY182" s="43"/>
    </row>
    <row r="183" spans="1:103" x14ac:dyDescent="0.2">
      <c r="A183" s="67" t="s">
        <v>174</v>
      </c>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8" t="s">
        <v>175</v>
      </c>
      <c r="AW183" s="68"/>
      <c r="AX183" s="68"/>
      <c r="AY183" s="68"/>
      <c r="AZ183" s="68" t="s">
        <v>176</v>
      </c>
      <c r="BA183" s="68"/>
      <c r="BB183" s="68"/>
      <c r="BC183" s="68"/>
      <c r="BD183" s="68"/>
      <c r="BE183" s="68"/>
      <c r="BF183" s="43"/>
      <c r="BG183" s="43"/>
      <c r="BH183" s="43"/>
      <c r="BI183" s="43"/>
      <c r="BJ183" s="43"/>
      <c r="BK183" s="70"/>
      <c r="BL183" s="70"/>
      <c r="BM183" s="70"/>
      <c r="BN183" s="70"/>
      <c r="BO183" s="70"/>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43"/>
      <c r="CR183" s="43"/>
      <c r="CS183" s="43"/>
      <c r="CT183" s="43"/>
      <c r="CU183" s="43"/>
      <c r="CV183" s="43"/>
      <c r="CW183" s="43"/>
      <c r="CX183" s="43"/>
      <c r="CY183" s="43"/>
    </row>
    <row r="184" spans="1:103" ht="25.15" customHeight="1" x14ac:dyDescent="0.2">
      <c r="A184" s="67" t="s">
        <v>177</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8" t="s">
        <v>178</v>
      </c>
      <c r="AW184" s="68"/>
      <c r="AX184" s="68"/>
      <c r="AY184" s="68"/>
      <c r="AZ184" s="68" t="s">
        <v>179</v>
      </c>
      <c r="BA184" s="68"/>
      <c r="BB184" s="68"/>
      <c r="BC184" s="68"/>
      <c r="BD184" s="68"/>
      <c r="BE184" s="68"/>
      <c r="BF184" s="43"/>
      <c r="BG184" s="43"/>
      <c r="BH184" s="43"/>
      <c r="BI184" s="43"/>
      <c r="BJ184" s="43"/>
      <c r="BK184" s="70"/>
      <c r="BL184" s="70"/>
      <c r="BM184" s="70"/>
      <c r="BN184" s="70"/>
      <c r="BO184" s="70"/>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43"/>
      <c r="CR184" s="43"/>
      <c r="CS184" s="43"/>
      <c r="CT184" s="43"/>
      <c r="CU184" s="43"/>
      <c r="CV184" s="43"/>
      <c r="CW184" s="43"/>
      <c r="CX184" s="43"/>
      <c r="CY184" s="43"/>
    </row>
    <row r="185" spans="1:103" x14ac:dyDescent="0.2">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43"/>
      <c r="BG185" s="43"/>
      <c r="BH185" s="43"/>
      <c r="BI185" s="43"/>
      <c r="BJ185" s="43"/>
      <c r="BK185" s="70"/>
      <c r="BL185" s="70"/>
      <c r="BM185" s="70"/>
      <c r="BN185" s="70"/>
      <c r="BO185" s="70"/>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43"/>
      <c r="CR185" s="43"/>
      <c r="CS185" s="43"/>
      <c r="CT185" s="43"/>
      <c r="CU185" s="43"/>
      <c r="CV185" s="43"/>
      <c r="CW185" s="43"/>
      <c r="CX185" s="43"/>
      <c r="CY185" s="43"/>
    </row>
    <row r="186" spans="1:103" x14ac:dyDescent="0.2">
      <c r="A186" s="42" t="s">
        <v>180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33" t="s">
        <v>181</v>
      </c>
      <c r="AW186" s="33"/>
      <c r="AX186" s="33"/>
      <c r="AY186" s="33"/>
      <c r="AZ186" s="33" t="s">
        <v>42</v>
      </c>
      <c r="BA186" s="33"/>
      <c r="BB186" s="33"/>
      <c r="BC186" s="33"/>
      <c r="BD186" s="33"/>
      <c r="BE186" s="33"/>
      <c r="BF186" s="43"/>
      <c r="BG186" s="43"/>
      <c r="BH186" s="43"/>
      <c r="BI186" s="43"/>
      <c r="BJ186" s="43"/>
      <c r="BK186" s="70"/>
      <c r="BL186" s="70"/>
      <c r="BM186" s="70"/>
      <c r="BN186" s="70"/>
      <c r="BO186" s="70"/>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78" t="s">
        <v>42</v>
      </c>
      <c r="CR186" s="78"/>
      <c r="CS186" s="78"/>
      <c r="CT186" s="78"/>
      <c r="CU186" s="78"/>
      <c r="CV186" s="78"/>
      <c r="CW186" s="78"/>
      <c r="CX186" s="78"/>
      <c r="CY186" s="78"/>
    </row>
    <row r="187" spans="1:103" x14ac:dyDescent="0.2">
      <c r="A187" s="71" t="s">
        <v>182</v>
      </c>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33" t="s">
        <v>183</v>
      </c>
      <c r="AW187" s="33"/>
      <c r="AX187" s="33"/>
      <c r="AY187" s="33"/>
      <c r="AZ187" s="33" t="s">
        <v>184</v>
      </c>
      <c r="BA187" s="33"/>
      <c r="BB187" s="33"/>
      <c r="BC187" s="33"/>
      <c r="BD187" s="33"/>
      <c r="BE187" s="33"/>
      <c r="BF187" s="43"/>
      <c r="BG187" s="43"/>
      <c r="BH187" s="43"/>
      <c r="BI187" s="43"/>
      <c r="BJ187" s="43"/>
      <c r="BK187" s="70"/>
      <c r="BL187" s="70"/>
      <c r="BM187" s="70"/>
      <c r="BN187" s="70"/>
      <c r="BO187" s="70"/>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78" t="s">
        <v>42</v>
      </c>
      <c r="CR187" s="78"/>
      <c r="CS187" s="78"/>
      <c r="CT187" s="78"/>
      <c r="CU187" s="78"/>
      <c r="CV187" s="78"/>
      <c r="CW187" s="78"/>
      <c r="CX187" s="78"/>
      <c r="CY187" s="78"/>
    </row>
    <row r="188" spans="1:103" x14ac:dyDescent="0.2">
      <c r="A188" s="42" t="s">
        <v>185</v>
      </c>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33"/>
      <c r="AW188" s="33"/>
      <c r="AX188" s="33"/>
      <c r="AY188" s="33"/>
      <c r="AZ188" s="33"/>
      <c r="BA188" s="33"/>
      <c r="BB188" s="33"/>
      <c r="BC188" s="33"/>
      <c r="BD188" s="33"/>
      <c r="BE188" s="33"/>
      <c r="BF188" s="43"/>
      <c r="BG188" s="43"/>
      <c r="BH188" s="43"/>
      <c r="BI188" s="43"/>
      <c r="BJ188" s="43"/>
      <c r="BK188" s="70"/>
      <c r="BL188" s="70"/>
      <c r="BM188" s="70"/>
      <c r="BN188" s="70"/>
      <c r="BO188" s="70"/>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78"/>
      <c r="CR188" s="78"/>
      <c r="CS188" s="78"/>
      <c r="CT188" s="78"/>
      <c r="CU188" s="78"/>
      <c r="CV188" s="78"/>
      <c r="CW188" s="78"/>
      <c r="CX188" s="78"/>
      <c r="CY188" s="78"/>
    </row>
    <row r="189" spans="1:103" x14ac:dyDescent="0.2">
      <c r="A189" s="72" t="s">
        <v>369</v>
      </c>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33" t="s">
        <v>186</v>
      </c>
      <c r="AW189" s="33"/>
      <c r="AX189" s="33"/>
      <c r="AY189" s="33"/>
      <c r="AZ189" s="33" t="s">
        <v>42</v>
      </c>
      <c r="BA189" s="33"/>
      <c r="BB189" s="33"/>
      <c r="BC189" s="33"/>
      <c r="BD189" s="33"/>
      <c r="BE189" s="33"/>
      <c r="BF189" s="33" t="s">
        <v>42</v>
      </c>
      <c r="BG189" s="33"/>
      <c r="BH189" s="33"/>
      <c r="BI189" s="33"/>
      <c r="BJ189" s="33"/>
      <c r="BK189" s="33" t="s">
        <v>42</v>
      </c>
      <c r="BL189" s="33"/>
      <c r="BM189" s="33"/>
      <c r="BN189" s="33"/>
      <c r="BO189" s="33"/>
      <c r="BP189" s="87">
        <f>BP194+BP233</f>
        <v>41057158.129999995</v>
      </c>
      <c r="BQ189" s="87"/>
      <c r="BR189" s="87"/>
      <c r="BS189" s="87"/>
      <c r="BT189" s="87"/>
      <c r="BU189" s="87"/>
      <c r="BV189" s="87"/>
      <c r="BW189" s="87"/>
      <c r="BX189" s="87"/>
      <c r="BY189" s="87">
        <f>BY194+BY233</f>
        <v>36908000</v>
      </c>
      <c r="BZ189" s="87"/>
      <c r="CA189" s="87"/>
      <c r="CB189" s="87"/>
      <c r="CC189" s="87"/>
      <c r="CD189" s="87"/>
      <c r="CE189" s="87"/>
      <c r="CF189" s="87"/>
      <c r="CG189" s="87"/>
      <c r="CH189" s="87">
        <f>CH194+CH233</f>
        <v>36908000</v>
      </c>
      <c r="CI189" s="87"/>
      <c r="CJ189" s="87"/>
      <c r="CK189" s="87"/>
      <c r="CL189" s="87"/>
      <c r="CM189" s="87"/>
      <c r="CN189" s="87"/>
      <c r="CO189" s="87"/>
      <c r="CP189" s="87"/>
      <c r="CQ189" s="43"/>
      <c r="CR189" s="43"/>
      <c r="CS189" s="43"/>
      <c r="CT189" s="43"/>
      <c r="CU189" s="43"/>
      <c r="CV189" s="43"/>
      <c r="CW189" s="43"/>
      <c r="CX189" s="43"/>
      <c r="CY189" s="43"/>
    </row>
    <row r="190" spans="1:103" x14ac:dyDescent="0.2">
      <c r="A190" s="71" t="s">
        <v>47</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33" t="s">
        <v>187</v>
      </c>
      <c r="AW190" s="33"/>
      <c r="AX190" s="33"/>
      <c r="AY190" s="33"/>
      <c r="AZ190" s="33" t="s">
        <v>188</v>
      </c>
      <c r="BA190" s="33"/>
      <c r="BB190" s="33"/>
      <c r="BC190" s="33"/>
      <c r="BD190" s="33"/>
      <c r="BE190" s="33"/>
      <c r="BF190" s="43"/>
      <c r="BG190" s="43"/>
      <c r="BH190" s="43"/>
      <c r="BI190" s="43"/>
      <c r="BJ190" s="43"/>
      <c r="BK190" s="70"/>
      <c r="BL190" s="70"/>
      <c r="BM190" s="70"/>
      <c r="BN190" s="70"/>
      <c r="BO190" s="70"/>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43"/>
      <c r="CR190" s="43"/>
      <c r="CS190" s="43"/>
      <c r="CT190" s="43"/>
      <c r="CU190" s="43"/>
      <c r="CV190" s="43"/>
      <c r="CW190" s="43"/>
      <c r="CX190" s="43"/>
      <c r="CY190" s="43"/>
    </row>
    <row r="191" spans="1:103" ht="28.15" customHeight="1" x14ac:dyDescent="0.2">
      <c r="A191" s="42" t="s">
        <v>189</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33"/>
      <c r="AW191" s="33"/>
      <c r="AX191" s="33"/>
      <c r="AY191" s="33"/>
      <c r="AZ191" s="33"/>
      <c r="BA191" s="33"/>
      <c r="BB191" s="33"/>
      <c r="BC191" s="33"/>
      <c r="BD191" s="33"/>
      <c r="BE191" s="33"/>
      <c r="BF191" s="43"/>
      <c r="BG191" s="43"/>
      <c r="BH191" s="43"/>
      <c r="BI191" s="43"/>
      <c r="BJ191" s="43"/>
      <c r="BK191" s="70"/>
      <c r="BL191" s="70"/>
      <c r="BM191" s="70"/>
      <c r="BN191" s="70"/>
      <c r="BO191" s="70"/>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43"/>
      <c r="CR191" s="43"/>
      <c r="CS191" s="43"/>
      <c r="CT191" s="43"/>
      <c r="CU191" s="43"/>
      <c r="CV191" s="43"/>
      <c r="CW191" s="43"/>
      <c r="CX191" s="43"/>
      <c r="CY191" s="43"/>
    </row>
    <row r="192" spans="1:103" x14ac:dyDescent="0.2">
      <c r="A192" s="71" t="s">
        <v>190</v>
      </c>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33" t="s">
        <v>191</v>
      </c>
      <c r="AW192" s="33"/>
      <c r="AX192" s="33"/>
      <c r="AY192" s="33"/>
      <c r="AZ192" s="33" t="s">
        <v>192</v>
      </c>
      <c r="BA192" s="33"/>
      <c r="BB192" s="33"/>
      <c r="BC192" s="33"/>
      <c r="BD192" s="33"/>
      <c r="BE192" s="33"/>
      <c r="BF192" s="43"/>
      <c r="BG192" s="43"/>
      <c r="BH192" s="43"/>
      <c r="BI192" s="43"/>
      <c r="BJ192" s="43"/>
      <c r="BK192" s="70"/>
      <c r="BL192" s="70"/>
      <c r="BM192" s="70"/>
      <c r="BN192" s="70"/>
      <c r="BO192" s="70"/>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43"/>
      <c r="CR192" s="43"/>
      <c r="CS192" s="43"/>
      <c r="CT192" s="43"/>
      <c r="CU192" s="43"/>
      <c r="CV192" s="43"/>
      <c r="CW192" s="43"/>
      <c r="CX192" s="43"/>
      <c r="CY192" s="43"/>
    </row>
    <row r="193" spans="1:103" x14ac:dyDescent="0.2">
      <c r="A193" s="42" t="s">
        <v>193</v>
      </c>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33"/>
      <c r="AW193" s="33"/>
      <c r="AX193" s="33"/>
      <c r="AY193" s="33"/>
      <c r="AZ193" s="33"/>
      <c r="BA193" s="33"/>
      <c r="BB193" s="33"/>
      <c r="BC193" s="33"/>
      <c r="BD193" s="33"/>
      <c r="BE193" s="33"/>
      <c r="BF193" s="43"/>
      <c r="BG193" s="43"/>
      <c r="BH193" s="43"/>
      <c r="BI193" s="43"/>
      <c r="BJ193" s="43"/>
      <c r="BK193" s="70"/>
      <c r="BL193" s="70"/>
      <c r="BM193" s="70"/>
      <c r="BN193" s="70"/>
      <c r="BO193" s="70"/>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c r="CO193" s="59"/>
      <c r="CP193" s="59"/>
      <c r="CQ193" s="43"/>
      <c r="CR193" s="43"/>
      <c r="CS193" s="43"/>
      <c r="CT193" s="43"/>
      <c r="CU193" s="43"/>
      <c r="CV193" s="43"/>
      <c r="CW193" s="43"/>
      <c r="CX193" s="43"/>
      <c r="CY193" s="43"/>
    </row>
    <row r="194" spans="1:103" x14ac:dyDescent="0.2">
      <c r="A194" s="72" t="s">
        <v>194</v>
      </c>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106" t="s">
        <v>195</v>
      </c>
      <c r="AW194" s="106"/>
      <c r="AX194" s="106"/>
      <c r="AY194" s="106"/>
      <c r="AZ194" s="106" t="s">
        <v>196</v>
      </c>
      <c r="BA194" s="106"/>
      <c r="BB194" s="106"/>
      <c r="BC194" s="106"/>
      <c r="BD194" s="106"/>
      <c r="BE194" s="106"/>
      <c r="BF194" s="122"/>
      <c r="BG194" s="122"/>
      <c r="BH194" s="122"/>
      <c r="BI194" s="122"/>
      <c r="BJ194" s="122"/>
      <c r="BK194" s="123"/>
      <c r="BL194" s="123"/>
      <c r="BM194" s="123"/>
      <c r="BN194" s="123"/>
      <c r="BO194" s="123"/>
      <c r="BP194" s="87">
        <f>BP195+BP201+BP206+BP212+BP220+BP224+BP199+BP204</f>
        <v>29896158.129999999</v>
      </c>
      <c r="BQ194" s="87"/>
      <c r="BR194" s="87"/>
      <c r="BS194" s="87"/>
      <c r="BT194" s="87"/>
      <c r="BU194" s="87"/>
      <c r="BV194" s="87"/>
      <c r="BW194" s="87"/>
      <c r="BX194" s="87"/>
      <c r="BY194" s="87">
        <f>BY195+BY201+BY206+BY212+BY220+BY224+BY199+BY204</f>
        <v>26528000</v>
      </c>
      <c r="BZ194" s="87"/>
      <c r="CA194" s="87"/>
      <c r="CB194" s="87"/>
      <c r="CC194" s="87"/>
      <c r="CD194" s="87"/>
      <c r="CE194" s="87"/>
      <c r="CF194" s="87"/>
      <c r="CG194" s="87"/>
      <c r="CH194" s="87">
        <f>CH195+CH201+CH206+CH212+CH220+CH224+CH199+CH204</f>
        <v>26528000</v>
      </c>
      <c r="CI194" s="87"/>
      <c r="CJ194" s="87"/>
      <c r="CK194" s="87"/>
      <c r="CL194" s="87"/>
      <c r="CM194" s="87"/>
      <c r="CN194" s="87"/>
      <c r="CO194" s="87"/>
      <c r="CP194" s="87"/>
      <c r="CQ194" s="43"/>
      <c r="CR194" s="43"/>
      <c r="CS194" s="43"/>
      <c r="CT194" s="43"/>
      <c r="CU194" s="43"/>
      <c r="CV194" s="43"/>
      <c r="CW194" s="43"/>
      <c r="CX194" s="43"/>
      <c r="CY194" s="43"/>
    </row>
    <row r="195" spans="1:103" x14ac:dyDescent="0.2">
      <c r="A195" s="71" t="s">
        <v>80</v>
      </c>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43"/>
      <c r="AW195" s="43"/>
      <c r="AX195" s="43"/>
      <c r="AY195" s="43"/>
      <c r="AZ195" s="51" t="s">
        <v>196</v>
      </c>
      <c r="BA195" s="51"/>
      <c r="BB195" s="51"/>
      <c r="BC195" s="51"/>
      <c r="BD195" s="51"/>
      <c r="BE195" s="51"/>
      <c r="BF195" s="88" t="s">
        <v>342</v>
      </c>
      <c r="BG195" s="88"/>
      <c r="BH195" s="88"/>
      <c r="BI195" s="88"/>
      <c r="BJ195" s="88"/>
      <c r="BK195" s="89" t="s">
        <v>378</v>
      </c>
      <c r="BL195" s="89"/>
      <c r="BM195" s="89"/>
      <c r="BN195" s="89"/>
      <c r="BO195" s="89"/>
      <c r="BP195" s="58">
        <f>SUM(BP197:BX198)</f>
        <v>479000</v>
      </c>
      <c r="BQ195" s="58"/>
      <c r="BR195" s="58"/>
      <c r="BS195" s="58"/>
      <c r="BT195" s="58"/>
      <c r="BU195" s="58"/>
      <c r="BV195" s="58"/>
      <c r="BW195" s="58"/>
      <c r="BX195" s="58"/>
      <c r="BY195" s="58">
        <f>SUM(BY197:CG198)</f>
        <v>479000</v>
      </c>
      <c r="BZ195" s="58"/>
      <c r="CA195" s="58"/>
      <c r="CB195" s="58"/>
      <c r="CC195" s="58"/>
      <c r="CD195" s="58"/>
      <c r="CE195" s="58"/>
      <c r="CF195" s="58"/>
      <c r="CG195" s="58"/>
      <c r="CH195" s="58">
        <f>SUM(CH197:CP198)</f>
        <v>479000</v>
      </c>
      <c r="CI195" s="58"/>
      <c r="CJ195" s="58"/>
      <c r="CK195" s="58"/>
      <c r="CL195" s="58"/>
      <c r="CM195" s="58"/>
      <c r="CN195" s="58"/>
      <c r="CO195" s="58"/>
      <c r="CP195" s="58"/>
      <c r="CQ195" s="43"/>
      <c r="CR195" s="43"/>
      <c r="CS195" s="43"/>
      <c r="CT195" s="43"/>
      <c r="CU195" s="43"/>
      <c r="CV195" s="43"/>
      <c r="CW195" s="43"/>
      <c r="CX195" s="43"/>
      <c r="CY195" s="43"/>
    </row>
    <row r="196" spans="1:103" x14ac:dyDescent="0.2">
      <c r="A196" s="60" t="s">
        <v>197</v>
      </c>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43"/>
      <c r="AW196" s="43"/>
      <c r="AX196" s="43"/>
      <c r="AY196" s="43"/>
      <c r="AZ196" s="51"/>
      <c r="BA196" s="51"/>
      <c r="BB196" s="51"/>
      <c r="BC196" s="51"/>
      <c r="BD196" s="51"/>
      <c r="BE196" s="51"/>
      <c r="BF196" s="88"/>
      <c r="BG196" s="88"/>
      <c r="BH196" s="88"/>
      <c r="BI196" s="88"/>
      <c r="BJ196" s="88"/>
      <c r="BK196" s="89"/>
      <c r="BL196" s="89"/>
      <c r="BM196" s="89"/>
      <c r="BN196" s="89"/>
      <c r="BO196" s="89"/>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43"/>
      <c r="CR196" s="43"/>
      <c r="CS196" s="43"/>
      <c r="CT196" s="43"/>
      <c r="CU196" s="43"/>
      <c r="CV196" s="43"/>
      <c r="CW196" s="43"/>
      <c r="CX196" s="43"/>
      <c r="CY196" s="43"/>
    </row>
    <row r="197" spans="1:103" ht="12.75" customHeight="1" x14ac:dyDescent="0.2">
      <c r="A197" s="60" t="s">
        <v>197</v>
      </c>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43"/>
      <c r="AW197" s="43"/>
      <c r="AX197" s="43"/>
      <c r="AY197" s="43"/>
      <c r="AZ197" s="33" t="s">
        <v>196</v>
      </c>
      <c r="BA197" s="33"/>
      <c r="BB197" s="33"/>
      <c r="BC197" s="33"/>
      <c r="BD197" s="33"/>
      <c r="BE197" s="33"/>
      <c r="BF197" s="44" t="s">
        <v>343</v>
      </c>
      <c r="BG197" s="44"/>
      <c r="BH197" s="44"/>
      <c r="BI197" s="44"/>
      <c r="BJ197" s="44"/>
      <c r="BK197" s="35" t="s">
        <v>344</v>
      </c>
      <c r="BL197" s="35"/>
      <c r="BM197" s="35"/>
      <c r="BN197" s="35"/>
      <c r="BO197" s="35"/>
      <c r="BP197" s="59">
        <f>99000</f>
        <v>99000</v>
      </c>
      <c r="BQ197" s="59"/>
      <c r="BR197" s="59"/>
      <c r="BS197" s="59"/>
      <c r="BT197" s="59"/>
      <c r="BU197" s="59"/>
      <c r="BV197" s="59"/>
      <c r="BW197" s="59"/>
      <c r="BX197" s="59"/>
      <c r="BY197" s="59">
        <f>99000</f>
        <v>99000</v>
      </c>
      <c r="BZ197" s="59"/>
      <c r="CA197" s="59"/>
      <c r="CB197" s="59"/>
      <c r="CC197" s="59"/>
      <c r="CD197" s="59"/>
      <c r="CE197" s="59"/>
      <c r="CF197" s="59"/>
      <c r="CG197" s="59"/>
      <c r="CH197" s="59">
        <f>99000</f>
        <v>99000</v>
      </c>
      <c r="CI197" s="59"/>
      <c r="CJ197" s="59"/>
      <c r="CK197" s="59"/>
      <c r="CL197" s="59"/>
      <c r="CM197" s="59"/>
      <c r="CN197" s="59"/>
      <c r="CO197" s="59"/>
      <c r="CP197" s="59"/>
      <c r="CQ197" s="43"/>
      <c r="CR197" s="43"/>
      <c r="CS197" s="43"/>
      <c r="CT197" s="43"/>
      <c r="CU197" s="43"/>
      <c r="CV197" s="43"/>
      <c r="CW197" s="43"/>
      <c r="CX197" s="43"/>
      <c r="CY197" s="43"/>
    </row>
    <row r="198" spans="1:103" ht="12.75" customHeight="1" x14ac:dyDescent="0.2">
      <c r="A198" s="60" t="s">
        <v>197</v>
      </c>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43"/>
      <c r="AW198" s="43"/>
      <c r="AX198" s="43"/>
      <c r="AY198" s="43"/>
      <c r="AZ198" s="33" t="s">
        <v>196</v>
      </c>
      <c r="BA198" s="33"/>
      <c r="BB198" s="33"/>
      <c r="BC198" s="33"/>
      <c r="BD198" s="33"/>
      <c r="BE198" s="33"/>
      <c r="BF198" s="44" t="s">
        <v>343</v>
      </c>
      <c r="BG198" s="44"/>
      <c r="BH198" s="44"/>
      <c r="BI198" s="44"/>
      <c r="BJ198" s="44"/>
      <c r="BK198" s="35" t="s">
        <v>348</v>
      </c>
      <c r="BL198" s="35"/>
      <c r="BM198" s="35"/>
      <c r="BN198" s="35"/>
      <c r="BO198" s="35"/>
      <c r="BP198" s="59">
        <f>380000</f>
        <v>380000</v>
      </c>
      <c r="BQ198" s="59"/>
      <c r="BR198" s="59"/>
      <c r="BS198" s="59"/>
      <c r="BT198" s="59"/>
      <c r="BU198" s="59"/>
      <c r="BV198" s="59"/>
      <c r="BW198" s="59"/>
      <c r="BX198" s="59"/>
      <c r="BY198" s="59">
        <f>380000</f>
        <v>380000</v>
      </c>
      <c r="BZ198" s="59"/>
      <c r="CA198" s="59"/>
      <c r="CB198" s="59"/>
      <c r="CC198" s="59"/>
      <c r="CD198" s="59"/>
      <c r="CE198" s="59"/>
      <c r="CF198" s="59"/>
      <c r="CG198" s="59"/>
      <c r="CH198" s="59">
        <f>380000</f>
        <v>380000</v>
      </c>
      <c r="CI198" s="59"/>
      <c r="CJ198" s="59"/>
      <c r="CK198" s="59"/>
      <c r="CL198" s="59"/>
      <c r="CM198" s="59"/>
      <c r="CN198" s="59"/>
      <c r="CO198" s="59"/>
      <c r="CP198" s="59"/>
      <c r="CQ198" s="43"/>
      <c r="CR198" s="43"/>
      <c r="CS198" s="43"/>
      <c r="CT198" s="43"/>
      <c r="CU198" s="43"/>
      <c r="CV198" s="43"/>
      <c r="CW198" s="43"/>
      <c r="CX198" s="43"/>
      <c r="CY198" s="43"/>
    </row>
    <row r="199" spans="1:103" x14ac:dyDescent="0.2">
      <c r="A199" s="49" t="s">
        <v>198</v>
      </c>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50"/>
      <c r="AW199" s="50"/>
      <c r="AX199" s="50"/>
      <c r="AY199" s="50"/>
      <c r="AZ199" s="51" t="s">
        <v>196</v>
      </c>
      <c r="BA199" s="51"/>
      <c r="BB199" s="51"/>
      <c r="BC199" s="51"/>
      <c r="BD199" s="51"/>
      <c r="BE199" s="51"/>
      <c r="BF199" s="52" t="s">
        <v>342</v>
      </c>
      <c r="BG199" s="53"/>
      <c r="BH199" s="53"/>
      <c r="BI199" s="53"/>
      <c r="BJ199" s="54"/>
      <c r="BK199" s="55" t="s">
        <v>378</v>
      </c>
      <c r="BL199" s="56"/>
      <c r="BM199" s="56"/>
      <c r="BN199" s="56"/>
      <c r="BO199" s="57"/>
      <c r="BP199" s="58">
        <f>BP200</f>
        <v>0</v>
      </c>
      <c r="BQ199" s="58"/>
      <c r="BR199" s="58"/>
      <c r="BS199" s="58"/>
      <c r="BT199" s="58"/>
      <c r="BU199" s="58"/>
      <c r="BV199" s="58"/>
      <c r="BW199" s="58"/>
      <c r="BX199" s="58"/>
      <c r="BY199" s="58">
        <f>BY200</f>
        <v>0</v>
      </c>
      <c r="BZ199" s="58"/>
      <c r="CA199" s="58"/>
      <c r="CB199" s="58"/>
      <c r="CC199" s="58"/>
      <c r="CD199" s="58"/>
      <c r="CE199" s="58"/>
      <c r="CF199" s="58"/>
      <c r="CG199" s="58"/>
      <c r="CH199" s="58">
        <f>CH200</f>
        <v>0</v>
      </c>
      <c r="CI199" s="58"/>
      <c r="CJ199" s="58"/>
      <c r="CK199" s="58"/>
      <c r="CL199" s="58"/>
      <c r="CM199" s="58"/>
      <c r="CN199" s="58"/>
      <c r="CO199" s="58"/>
      <c r="CP199" s="58"/>
      <c r="CQ199" s="43"/>
      <c r="CR199" s="43"/>
      <c r="CS199" s="43"/>
      <c r="CT199" s="43"/>
      <c r="CU199" s="43"/>
      <c r="CV199" s="43"/>
      <c r="CW199" s="43"/>
      <c r="CX199" s="43"/>
      <c r="CY199" s="43"/>
    </row>
    <row r="200" spans="1:103" x14ac:dyDescent="0.2">
      <c r="A200" s="69" t="s">
        <v>198</v>
      </c>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43"/>
      <c r="AW200" s="43"/>
      <c r="AX200" s="43"/>
      <c r="AY200" s="43"/>
      <c r="AZ200" s="33" t="s">
        <v>196</v>
      </c>
      <c r="BA200" s="33"/>
      <c r="BB200" s="33"/>
      <c r="BC200" s="33"/>
      <c r="BD200" s="33"/>
      <c r="BE200" s="33"/>
      <c r="BF200" s="43"/>
      <c r="BG200" s="43"/>
      <c r="BH200" s="43"/>
      <c r="BI200" s="43"/>
      <c r="BJ200" s="43"/>
      <c r="BK200" s="70"/>
      <c r="BL200" s="70"/>
      <c r="BM200" s="70"/>
      <c r="BN200" s="70"/>
      <c r="BO200" s="70"/>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43"/>
      <c r="CR200" s="43"/>
      <c r="CS200" s="43"/>
      <c r="CT200" s="43"/>
      <c r="CU200" s="43"/>
      <c r="CV200" s="43"/>
      <c r="CW200" s="43"/>
      <c r="CX200" s="43"/>
      <c r="CY200" s="43"/>
    </row>
    <row r="201" spans="1:103" x14ac:dyDescent="0.2">
      <c r="A201" s="42" t="s">
        <v>199</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3"/>
      <c r="AW201" s="43"/>
      <c r="AX201" s="43"/>
      <c r="AY201" s="43"/>
      <c r="AZ201" s="51" t="s">
        <v>196</v>
      </c>
      <c r="BA201" s="51"/>
      <c r="BB201" s="51"/>
      <c r="BC201" s="51"/>
      <c r="BD201" s="51"/>
      <c r="BE201" s="51"/>
      <c r="BF201" s="52" t="s">
        <v>342</v>
      </c>
      <c r="BG201" s="53"/>
      <c r="BH201" s="53"/>
      <c r="BI201" s="53"/>
      <c r="BJ201" s="54"/>
      <c r="BK201" s="55" t="s">
        <v>378</v>
      </c>
      <c r="BL201" s="56"/>
      <c r="BM201" s="56"/>
      <c r="BN201" s="56"/>
      <c r="BO201" s="57"/>
      <c r="BP201" s="58">
        <f>BP202+BP203</f>
        <v>297000</v>
      </c>
      <c r="BQ201" s="58"/>
      <c r="BR201" s="58"/>
      <c r="BS201" s="58"/>
      <c r="BT201" s="58"/>
      <c r="BU201" s="58"/>
      <c r="BV201" s="58"/>
      <c r="BW201" s="58"/>
      <c r="BX201" s="58"/>
      <c r="BY201" s="58">
        <f>BY202+BY203</f>
        <v>1078000</v>
      </c>
      <c r="BZ201" s="58"/>
      <c r="CA201" s="58"/>
      <c r="CB201" s="58"/>
      <c r="CC201" s="58"/>
      <c r="CD201" s="58"/>
      <c r="CE201" s="58"/>
      <c r="CF201" s="58"/>
      <c r="CG201" s="58"/>
      <c r="CH201" s="58">
        <f>CH202+CH203</f>
        <v>1078000</v>
      </c>
      <c r="CI201" s="58"/>
      <c r="CJ201" s="58"/>
      <c r="CK201" s="58"/>
      <c r="CL201" s="58"/>
      <c r="CM201" s="58"/>
      <c r="CN201" s="58"/>
      <c r="CO201" s="58"/>
      <c r="CP201" s="58"/>
      <c r="CQ201" s="43"/>
      <c r="CR201" s="43"/>
      <c r="CS201" s="43"/>
      <c r="CT201" s="43"/>
      <c r="CU201" s="43"/>
      <c r="CV201" s="43"/>
      <c r="CW201" s="43"/>
      <c r="CX201" s="43"/>
      <c r="CY201" s="43"/>
    </row>
    <row r="202" spans="1:103" x14ac:dyDescent="0.2">
      <c r="A202" s="42" t="s">
        <v>199</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3"/>
      <c r="AW202" s="43"/>
      <c r="AX202" s="43"/>
      <c r="AY202" s="43"/>
      <c r="AZ202" s="33" t="s">
        <v>196</v>
      </c>
      <c r="BA202" s="33"/>
      <c r="BB202" s="33"/>
      <c r="BC202" s="33"/>
      <c r="BD202" s="33"/>
      <c r="BE202" s="33"/>
      <c r="BF202" s="44" t="s">
        <v>343</v>
      </c>
      <c r="BG202" s="44"/>
      <c r="BH202" s="44"/>
      <c r="BI202" s="44"/>
      <c r="BJ202" s="44"/>
      <c r="BK202" s="35" t="s">
        <v>344</v>
      </c>
      <c r="BL202" s="35"/>
      <c r="BM202" s="35"/>
      <c r="BN202" s="35"/>
      <c r="BO202" s="35"/>
      <c r="BP202" s="59">
        <f>81000</f>
        <v>81000</v>
      </c>
      <c r="BQ202" s="59"/>
      <c r="BR202" s="59"/>
      <c r="BS202" s="59"/>
      <c r="BT202" s="59"/>
      <c r="BU202" s="59"/>
      <c r="BV202" s="59"/>
      <c r="BW202" s="59"/>
      <c r="BX202" s="59"/>
      <c r="BY202" s="59">
        <f>239000</f>
        <v>239000</v>
      </c>
      <c r="BZ202" s="59"/>
      <c r="CA202" s="59"/>
      <c r="CB202" s="59"/>
      <c r="CC202" s="59"/>
      <c r="CD202" s="59"/>
      <c r="CE202" s="59"/>
      <c r="CF202" s="59"/>
      <c r="CG202" s="59"/>
      <c r="CH202" s="59">
        <f>239000</f>
        <v>239000</v>
      </c>
      <c r="CI202" s="59"/>
      <c r="CJ202" s="59"/>
      <c r="CK202" s="59"/>
      <c r="CL202" s="59"/>
      <c r="CM202" s="59"/>
      <c r="CN202" s="59"/>
      <c r="CO202" s="59"/>
      <c r="CP202" s="59"/>
      <c r="CQ202" s="43"/>
      <c r="CR202" s="43"/>
      <c r="CS202" s="43"/>
      <c r="CT202" s="43"/>
      <c r="CU202" s="43"/>
      <c r="CV202" s="43"/>
      <c r="CW202" s="43"/>
      <c r="CX202" s="43"/>
      <c r="CY202" s="43"/>
    </row>
    <row r="203" spans="1:103" x14ac:dyDescent="0.2">
      <c r="A203" s="42" t="s">
        <v>199</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3"/>
      <c r="AW203" s="43"/>
      <c r="AX203" s="43"/>
      <c r="AY203" s="43"/>
      <c r="AZ203" s="33" t="s">
        <v>196</v>
      </c>
      <c r="BA203" s="33"/>
      <c r="BB203" s="33"/>
      <c r="BC203" s="33"/>
      <c r="BD203" s="33"/>
      <c r="BE203" s="33"/>
      <c r="BF203" s="44" t="s">
        <v>343</v>
      </c>
      <c r="BG203" s="44"/>
      <c r="BH203" s="44"/>
      <c r="BI203" s="44"/>
      <c r="BJ203" s="44"/>
      <c r="BK203" s="35" t="s">
        <v>346</v>
      </c>
      <c r="BL203" s="35"/>
      <c r="BM203" s="35"/>
      <c r="BN203" s="35"/>
      <c r="BO203" s="35"/>
      <c r="BP203" s="59">
        <f>216000</f>
        <v>216000</v>
      </c>
      <c r="BQ203" s="59"/>
      <c r="BR203" s="59"/>
      <c r="BS203" s="59"/>
      <c r="BT203" s="59"/>
      <c r="BU203" s="59"/>
      <c r="BV203" s="59"/>
      <c r="BW203" s="59"/>
      <c r="BX203" s="59"/>
      <c r="BY203" s="59">
        <f>839000</f>
        <v>839000</v>
      </c>
      <c r="BZ203" s="59"/>
      <c r="CA203" s="59"/>
      <c r="CB203" s="59"/>
      <c r="CC203" s="59"/>
      <c r="CD203" s="59"/>
      <c r="CE203" s="59"/>
      <c r="CF203" s="59"/>
      <c r="CG203" s="59"/>
      <c r="CH203" s="59">
        <f>839000</f>
        <v>839000</v>
      </c>
      <c r="CI203" s="59"/>
      <c r="CJ203" s="59"/>
      <c r="CK203" s="59"/>
      <c r="CL203" s="59"/>
      <c r="CM203" s="59"/>
      <c r="CN203" s="59"/>
      <c r="CO203" s="59"/>
      <c r="CP203" s="59"/>
      <c r="CQ203" s="43"/>
      <c r="CR203" s="43"/>
      <c r="CS203" s="43"/>
      <c r="CT203" s="43"/>
      <c r="CU203" s="43"/>
      <c r="CV203" s="43"/>
      <c r="CW203" s="43"/>
      <c r="CX203" s="43"/>
      <c r="CY203" s="43"/>
    </row>
    <row r="204" spans="1:103" ht="12.75" customHeight="1" x14ac:dyDescent="0.2">
      <c r="A204" s="42" t="s">
        <v>200</v>
      </c>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3"/>
      <c r="AW204" s="43"/>
      <c r="AX204" s="43"/>
      <c r="AY204" s="43"/>
      <c r="AZ204" s="51" t="s">
        <v>196</v>
      </c>
      <c r="BA204" s="51"/>
      <c r="BB204" s="51"/>
      <c r="BC204" s="51"/>
      <c r="BD204" s="51"/>
      <c r="BE204" s="51"/>
      <c r="BF204" s="52" t="s">
        <v>342</v>
      </c>
      <c r="BG204" s="53"/>
      <c r="BH204" s="53"/>
      <c r="BI204" s="53"/>
      <c r="BJ204" s="54"/>
      <c r="BK204" s="55" t="s">
        <v>378</v>
      </c>
      <c r="BL204" s="56"/>
      <c r="BM204" s="56"/>
      <c r="BN204" s="56"/>
      <c r="BO204" s="57"/>
      <c r="BP204" s="58">
        <f>BP205</f>
        <v>0</v>
      </c>
      <c r="BQ204" s="58"/>
      <c r="BR204" s="58"/>
      <c r="BS204" s="58"/>
      <c r="BT204" s="58"/>
      <c r="BU204" s="58"/>
      <c r="BV204" s="58"/>
      <c r="BW204" s="58"/>
      <c r="BX204" s="58"/>
      <c r="BY204" s="58">
        <f>BY205</f>
        <v>0</v>
      </c>
      <c r="BZ204" s="58"/>
      <c r="CA204" s="58"/>
      <c r="CB204" s="58"/>
      <c r="CC204" s="58"/>
      <c r="CD204" s="58"/>
      <c r="CE204" s="58"/>
      <c r="CF204" s="58"/>
      <c r="CG204" s="58"/>
      <c r="CH204" s="58">
        <f>CH205</f>
        <v>0</v>
      </c>
      <c r="CI204" s="58"/>
      <c r="CJ204" s="58"/>
      <c r="CK204" s="58"/>
      <c r="CL204" s="58"/>
      <c r="CM204" s="58"/>
      <c r="CN204" s="58"/>
      <c r="CO204" s="58"/>
      <c r="CP204" s="58"/>
      <c r="CQ204" s="43"/>
      <c r="CR204" s="43"/>
      <c r="CS204" s="43"/>
      <c r="CT204" s="43"/>
      <c r="CU204" s="43"/>
      <c r="CV204" s="43"/>
      <c r="CW204" s="43"/>
      <c r="CX204" s="43"/>
      <c r="CY204" s="43"/>
    </row>
    <row r="205" spans="1:103" x14ac:dyDescent="0.2">
      <c r="A205" s="42" t="s">
        <v>200</v>
      </c>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3"/>
      <c r="AW205" s="43"/>
      <c r="AX205" s="43"/>
      <c r="AY205" s="43"/>
      <c r="AZ205" s="33" t="s">
        <v>196</v>
      </c>
      <c r="BA205" s="33"/>
      <c r="BB205" s="33"/>
      <c r="BC205" s="33"/>
      <c r="BD205" s="33"/>
      <c r="BE205" s="33"/>
      <c r="BF205" s="119"/>
      <c r="BG205" s="120"/>
      <c r="BH205" s="120"/>
      <c r="BI205" s="120"/>
      <c r="BJ205" s="121"/>
      <c r="BK205" s="39"/>
      <c r="BL205" s="40"/>
      <c r="BM205" s="40"/>
      <c r="BN205" s="40"/>
      <c r="BO205" s="41"/>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43"/>
      <c r="CR205" s="43"/>
      <c r="CS205" s="43"/>
      <c r="CT205" s="43"/>
      <c r="CU205" s="43"/>
      <c r="CV205" s="43"/>
      <c r="CW205" s="43"/>
      <c r="CX205" s="43"/>
      <c r="CY205" s="43"/>
    </row>
    <row r="206" spans="1:103" x14ac:dyDescent="0.2">
      <c r="A206" s="42" t="s">
        <v>201</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3"/>
      <c r="AW206" s="43"/>
      <c r="AX206" s="43"/>
      <c r="AY206" s="43"/>
      <c r="AZ206" s="51" t="s">
        <v>196</v>
      </c>
      <c r="BA206" s="51"/>
      <c r="BB206" s="51"/>
      <c r="BC206" s="51"/>
      <c r="BD206" s="51"/>
      <c r="BE206" s="51"/>
      <c r="BF206" s="52" t="s">
        <v>342</v>
      </c>
      <c r="BG206" s="53"/>
      <c r="BH206" s="53"/>
      <c r="BI206" s="53"/>
      <c r="BJ206" s="54"/>
      <c r="BK206" s="55" t="s">
        <v>378</v>
      </c>
      <c r="BL206" s="56"/>
      <c r="BM206" s="56"/>
      <c r="BN206" s="56"/>
      <c r="BO206" s="57"/>
      <c r="BP206" s="58">
        <f>SUM(BP207:BX211)</f>
        <v>6171485.9299999997</v>
      </c>
      <c r="BQ206" s="58"/>
      <c r="BR206" s="58"/>
      <c r="BS206" s="58"/>
      <c r="BT206" s="58"/>
      <c r="BU206" s="58"/>
      <c r="BV206" s="58"/>
      <c r="BW206" s="58"/>
      <c r="BX206" s="58"/>
      <c r="BY206" s="58">
        <f>SUM(BY207:CG211)</f>
        <v>4722000</v>
      </c>
      <c r="BZ206" s="58"/>
      <c r="CA206" s="58"/>
      <c r="CB206" s="58"/>
      <c r="CC206" s="58"/>
      <c r="CD206" s="58"/>
      <c r="CE206" s="58"/>
      <c r="CF206" s="58"/>
      <c r="CG206" s="58"/>
      <c r="CH206" s="58">
        <f>SUM(CH207:CP211)</f>
        <v>4722000</v>
      </c>
      <c r="CI206" s="58"/>
      <c r="CJ206" s="58"/>
      <c r="CK206" s="58"/>
      <c r="CL206" s="58"/>
      <c r="CM206" s="58"/>
      <c r="CN206" s="58"/>
      <c r="CO206" s="58"/>
      <c r="CP206" s="58"/>
      <c r="CQ206" s="43"/>
      <c r="CR206" s="43"/>
      <c r="CS206" s="43"/>
      <c r="CT206" s="43"/>
      <c r="CU206" s="43"/>
      <c r="CV206" s="43"/>
      <c r="CW206" s="43"/>
      <c r="CX206" s="43"/>
      <c r="CY206" s="43"/>
    </row>
    <row r="207" spans="1:103" x14ac:dyDescent="0.2">
      <c r="A207" s="42" t="s">
        <v>201</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3"/>
      <c r="AW207" s="43"/>
      <c r="AX207" s="43"/>
      <c r="AY207" s="43"/>
      <c r="AZ207" s="33" t="s">
        <v>196</v>
      </c>
      <c r="BA207" s="33"/>
      <c r="BB207" s="33"/>
      <c r="BC207" s="33"/>
      <c r="BD207" s="33"/>
      <c r="BE207" s="33"/>
      <c r="BF207" s="44" t="s">
        <v>343</v>
      </c>
      <c r="BG207" s="44"/>
      <c r="BH207" s="44"/>
      <c r="BI207" s="44"/>
      <c r="BJ207" s="44"/>
      <c r="BK207" s="35" t="s">
        <v>344</v>
      </c>
      <c r="BL207" s="35"/>
      <c r="BM207" s="35"/>
      <c r="BN207" s="35"/>
      <c r="BO207" s="35"/>
      <c r="BP207" s="59">
        <f>796000</f>
        <v>796000</v>
      </c>
      <c r="BQ207" s="59"/>
      <c r="BR207" s="59"/>
      <c r="BS207" s="59"/>
      <c r="BT207" s="59"/>
      <c r="BU207" s="59"/>
      <c r="BV207" s="59"/>
      <c r="BW207" s="59"/>
      <c r="BX207" s="59"/>
      <c r="BY207" s="59">
        <f>796000</f>
        <v>796000</v>
      </c>
      <c r="BZ207" s="59"/>
      <c r="CA207" s="59"/>
      <c r="CB207" s="59"/>
      <c r="CC207" s="59"/>
      <c r="CD207" s="59"/>
      <c r="CE207" s="59"/>
      <c r="CF207" s="59"/>
      <c r="CG207" s="59"/>
      <c r="CH207" s="59">
        <f>796000</f>
        <v>796000</v>
      </c>
      <c r="CI207" s="59"/>
      <c r="CJ207" s="59"/>
      <c r="CK207" s="59"/>
      <c r="CL207" s="59"/>
      <c r="CM207" s="59"/>
      <c r="CN207" s="59"/>
      <c r="CO207" s="59"/>
      <c r="CP207" s="59"/>
      <c r="CQ207" s="43"/>
      <c r="CR207" s="43"/>
      <c r="CS207" s="43"/>
      <c r="CT207" s="43"/>
      <c r="CU207" s="43"/>
      <c r="CV207" s="43"/>
      <c r="CW207" s="43"/>
      <c r="CX207" s="43"/>
      <c r="CY207" s="43"/>
    </row>
    <row r="208" spans="1:103" x14ac:dyDescent="0.2">
      <c r="A208" s="42" t="s">
        <v>201</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3"/>
      <c r="AW208" s="43"/>
      <c r="AX208" s="43"/>
      <c r="AY208" s="43"/>
      <c r="AZ208" s="33" t="s">
        <v>196</v>
      </c>
      <c r="BA208" s="33"/>
      <c r="BB208" s="33"/>
      <c r="BC208" s="33"/>
      <c r="BD208" s="33"/>
      <c r="BE208" s="33"/>
      <c r="BF208" s="44" t="s">
        <v>343</v>
      </c>
      <c r="BG208" s="44"/>
      <c r="BH208" s="44"/>
      <c r="BI208" s="44"/>
      <c r="BJ208" s="44"/>
      <c r="BK208" s="35" t="s">
        <v>390</v>
      </c>
      <c r="BL208" s="35"/>
      <c r="BM208" s="35"/>
      <c r="BN208" s="35"/>
      <c r="BO208" s="35"/>
      <c r="BP208" s="36">
        <f>420061.35</f>
        <v>420061.35</v>
      </c>
      <c r="BQ208" s="37"/>
      <c r="BR208" s="37"/>
      <c r="BS208" s="37"/>
      <c r="BT208" s="37"/>
      <c r="BU208" s="37"/>
      <c r="BV208" s="37"/>
      <c r="BW208" s="38"/>
      <c r="BX208" s="30"/>
      <c r="BY208" s="36"/>
      <c r="BZ208" s="37"/>
      <c r="CA208" s="37"/>
      <c r="CB208" s="37"/>
      <c r="CC208" s="37"/>
      <c r="CD208" s="37"/>
      <c r="CE208" s="37"/>
      <c r="CF208" s="37"/>
      <c r="CG208" s="38"/>
      <c r="CH208" s="36"/>
      <c r="CI208" s="37"/>
      <c r="CJ208" s="37"/>
      <c r="CK208" s="37"/>
      <c r="CL208" s="37"/>
      <c r="CM208" s="37"/>
      <c r="CN208" s="37"/>
      <c r="CO208" s="37"/>
      <c r="CP208" s="38"/>
      <c r="CQ208" s="39"/>
      <c r="CR208" s="40"/>
      <c r="CS208" s="40"/>
      <c r="CT208" s="40"/>
      <c r="CU208" s="40"/>
      <c r="CV208" s="40"/>
      <c r="CW208" s="40"/>
      <c r="CX208" s="40"/>
      <c r="CY208" s="41"/>
    </row>
    <row r="209" spans="1:103" x14ac:dyDescent="0.2">
      <c r="A209" s="42" t="s">
        <v>201</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3"/>
      <c r="AW209" s="43"/>
      <c r="AX209" s="43"/>
      <c r="AY209" s="43"/>
      <c r="AZ209" s="33" t="s">
        <v>196</v>
      </c>
      <c r="BA209" s="33"/>
      <c r="BB209" s="33"/>
      <c r="BC209" s="33"/>
      <c r="BD209" s="33"/>
      <c r="BE209" s="33"/>
      <c r="BF209" s="44" t="s">
        <v>343</v>
      </c>
      <c r="BG209" s="44"/>
      <c r="BH209" s="44"/>
      <c r="BI209" s="44"/>
      <c r="BJ209" s="44"/>
      <c r="BK209" s="35" t="s">
        <v>346</v>
      </c>
      <c r="BL209" s="35"/>
      <c r="BM209" s="35"/>
      <c r="BN209" s="35"/>
      <c r="BO209" s="35"/>
      <c r="BP209" s="59">
        <f>3802000</f>
        <v>3802000</v>
      </c>
      <c r="BQ209" s="59"/>
      <c r="BR209" s="59"/>
      <c r="BS209" s="59"/>
      <c r="BT209" s="59"/>
      <c r="BU209" s="59"/>
      <c r="BV209" s="59"/>
      <c r="BW209" s="59"/>
      <c r="BX209" s="59"/>
      <c r="BY209" s="59">
        <f>3802000</f>
        <v>3802000</v>
      </c>
      <c r="BZ209" s="59"/>
      <c r="CA209" s="59"/>
      <c r="CB209" s="59"/>
      <c r="CC209" s="59"/>
      <c r="CD209" s="59"/>
      <c r="CE209" s="59"/>
      <c r="CF209" s="59"/>
      <c r="CG209" s="59"/>
      <c r="CH209" s="59">
        <f>3802000</f>
        <v>3802000</v>
      </c>
      <c r="CI209" s="59"/>
      <c r="CJ209" s="59"/>
      <c r="CK209" s="59"/>
      <c r="CL209" s="59"/>
      <c r="CM209" s="59"/>
      <c r="CN209" s="59"/>
      <c r="CO209" s="59"/>
      <c r="CP209" s="59"/>
      <c r="CQ209" s="43"/>
      <c r="CR209" s="43"/>
      <c r="CS209" s="43"/>
      <c r="CT209" s="43"/>
      <c r="CU209" s="43"/>
      <c r="CV209" s="43"/>
      <c r="CW209" s="43"/>
      <c r="CX209" s="43"/>
      <c r="CY209" s="43"/>
    </row>
    <row r="210" spans="1:103" x14ac:dyDescent="0.2">
      <c r="A210" s="42" t="s">
        <v>201</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3"/>
      <c r="AW210" s="43"/>
      <c r="AX210" s="43"/>
      <c r="AY210" s="43"/>
      <c r="AZ210" s="33" t="s">
        <v>196</v>
      </c>
      <c r="BA210" s="33"/>
      <c r="BB210" s="33"/>
      <c r="BC210" s="33"/>
      <c r="BD210" s="33"/>
      <c r="BE210" s="33"/>
      <c r="BF210" s="44" t="s">
        <v>343</v>
      </c>
      <c r="BG210" s="44"/>
      <c r="BH210" s="44"/>
      <c r="BI210" s="44"/>
      <c r="BJ210" s="44"/>
      <c r="BK210" s="35" t="s">
        <v>391</v>
      </c>
      <c r="BL210" s="35"/>
      <c r="BM210" s="35"/>
      <c r="BN210" s="35"/>
      <c r="BO210" s="35"/>
      <c r="BP210" s="36">
        <f>1029424.58</f>
        <v>1029424.58</v>
      </c>
      <c r="BQ210" s="37"/>
      <c r="BR210" s="37"/>
      <c r="BS210" s="37"/>
      <c r="BT210" s="37"/>
      <c r="BU210" s="37"/>
      <c r="BV210" s="37"/>
      <c r="BW210" s="38"/>
      <c r="BX210" s="30"/>
      <c r="BY210" s="36"/>
      <c r="BZ210" s="37"/>
      <c r="CA210" s="37"/>
      <c r="CB210" s="37"/>
      <c r="CC210" s="37"/>
      <c r="CD210" s="37"/>
      <c r="CE210" s="37"/>
      <c r="CF210" s="37"/>
      <c r="CG210" s="38"/>
      <c r="CH210" s="36"/>
      <c r="CI210" s="37"/>
      <c r="CJ210" s="37"/>
      <c r="CK210" s="37"/>
      <c r="CL210" s="37"/>
      <c r="CM210" s="37"/>
      <c r="CN210" s="37"/>
      <c r="CO210" s="37"/>
      <c r="CP210" s="38"/>
      <c r="CQ210" s="39"/>
      <c r="CR210" s="40"/>
      <c r="CS210" s="40"/>
      <c r="CT210" s="40"/>
      <c r="CU210" s="40"/>
      <c r="CV210" s="40"/>
      <c r="CW210" s="40"/>
      <c r="CX210" s="40"/>
      <c r="CY210" s="41"/>
    </row>
    <row r="211" spans="1:103" x14ac:dyDescent="0.2">
      <c r="A211" s="42" t="s">
        <v>201</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3"/>
      <c r="AW211" s="43"/>
      <c r="AX211" s="43"/>
      <c r="AY211" s="43"/>
      <c r="AZ211" s="33" t="s">
        <v>196</v>
      </c>
      <c r="BA211" s="33"/>
      <c r="BB211" s="33"/>
      <c r="BC211" s="33"/>
      <c r="BD211" s="33"/>
      <c r="BE211" s="33"/>
      <c r="BF211" s="44" t="s">
        <v>343</v>
      </c>
      <c r="BG211" s="44"/>
      <c r="BH211" s="44"/>
      <c r="BI211" s="44"/>
      <c r="BJ211" s="44"/>
      <c r="BK211" s="35" t="s">
        <v>348</v>
      </c>
      <c r="BL211" s="35"/>
      <c r="BM211" s="35"/>
      <c r="BN211" s="35"/>
      <c r="BO211" s="35"/>
      <c r="BP211" s="59">
        <f>124000</f>
        <v>124000</v>
      </c>
      <c r="BQ211" s="59"/>
      <c r="BR211" s="59"/>
      <c r="BS211" s="59"/>
      <c r="BT211" s="59"/>
      <c r="BU211" s="59"/>
      <c r="BV211" s="59"/>
      <c r="BW211" s="59"/>
      <c r="BX211" s="59"/>
      <c r="BY211" s="59">
        <f>124000</f>
        <v>124000</v>
      </c>
      <c r="BZ211" s="59"/>
      <c r="CA211" s="59"/>
      <c r="CB211" s="59"/>
      <c r="CC211" s="59"/>
      <c r="CD211" s="59"/>
      <c r="CE211" s="59"/>
      <c r="CF211" s="59"/>
      <c r="CG211" s="59"/>
      <c r="CH211" s="59">
        <f>124000</f>
        <v>124000</v>
      </c>
      <c r="CI211" s="59"/>
      <c r="CJ211" s="59"/>
      <c r="CK211" s="59"/>
      <c r="CL211" s="59"/>
      <c r="CM211" s="59"/>
      <c r="CN211" s="59"/>
      <c r="CO211" s="59"/>
      <c r="CP211" s="59"/>
      <c r="CQ211" s="43"/>
      <c r="CR211" s="43"/>
      <c r="CS211" s="43"/>
      <c r="CT211" s="43"/>
      <c r="CU211" s="43"/>
      <c r="CV211" s="43"/>
      <c r="CW211" s="43"/>
      <c r="CX211" s="43"/>
      <c r="CY211" s="43"/>
    </row>
    <row r="212" spans="1:103" x14ac:dyDescent="0.2">
      <c r="A212" s="42" t="s">
        <v>202</v>
      </c>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3"/>
      <c r="AW212" s="43"/>
      <c r="AX212" s="43"/>
      <c r="AY212" s="43"/>
      <c r="AZ212" s="51" t="s">
        <v>196</v>
      </c>
      <c r="BA212" s="51"/>
      <c r="BB212" s="51"/>
      <c r="BC212" s="51"/>
      <c r="BD212" s="51"/>
      <c r="BE212" s="51"/>
      <c r="BF212" s="52" t="s">
        <v>342</v>
      </c>
      <c r="BG212" s="53"/>
      <c r="BH212" s="53"/>
      <c r="BI212" s="53"/>
      <c r="BJ212" s="54"/>
      <c r="BK212" s="55" t="s">
        <v>378</v>
      </c>
      <c r="BL212" s="56"/>
      <c r="BM212" s="56"/>
      <c r="BN212" s="56"/>
      <c r="BO212" s="57"/>
      <c r="BP212" s="58">
        <f>SUM(BP213:BX219)</f>
        <v>11122729</v>
      </c>
      <c r="BQ212" s="58"/>
      <c r="BR212" s="58"/>
      <c r="BS212" s="58"/>
      <c r="BT212" s="58"/>
      <c r="BU212" s="58"/>
      <c r="BV212" s="58"/>
      <c r="BW212" s="58"/>
      <c r="BX212" s="58"/>
      <c r="BY212" s="58">
        <f>SUM(BY213:CG219)</f>
        <v>8448000</v>
      </c>
      <c r="BZ212" s="58"/>
      <c r="CA212" s="58"/>
      <c r="CB212" s="58"/>
      <c r="CC212" s="58"/>
      <c r="CD212" s="58"/>
      <c r="CE212" s="58"/>
      <c r="CF212" s="58"/>
      <c r="CG212" s="58"/>
      <c r="CH212" s="58">
        <f>SUM(CH213:CP219)</f>
        <v>8448000</v>
      </c>
      <c r="CI212" s="58"/>
      <c r="CJ212" s="58"/>
      <c r="CK212" s="58"/>
      <c r="CL212" s="58"/>
      <c r="CM212" s="58"/>
      <c r="CN212" s="58"/>
      <c r="CO212" s="58"/>
      <c r="CP212" s="58"/>
      <c r="CQ212" s="43"/>
      <c r="CR212" s="43"/>
      <c r="CS212" s="43"/>
      <c r="CT212" s="43"/>
      <c r="CU212" s="43"/>
      <c r="CV212" s="43"/>
      <c r="CW212" s="43"/>
      <c r="CX212" s="43"/>
      <c r="CY212" s="43"/>
    </row>
    <row r="213" spans="1:103" x14ac:dyDescent="0.2">
      <c r="A213" s="42" t="s">
        <v>202</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3"/>
      <c r="AW213" s="43"/>
      <c r="AX213" s="43"/>
      <c r="AY213" s="43"/>
      <c r="AZ213" s="33" t="s">
        <v>196</v>
      </c>
      <c r="BA213" s="33"/>
      <c r="BB213" s="33"/>
      <c r="BC213" s="33"/>
      <c r="BD213" s="33"/>
      <c r="BE213" s="33"/>
      <c r="BF213" s="44" t="s">
        <v>343</v>
      </c>
      <c r="BG213" s="44"/>
      <c r="BH213" s="44"/>
      <c r="BI213" s="44"/>
      <c r="BJ213" s="44"/>
      <c r="BK213" s="35" t="s">
        <v>344</v>
      </c>
      <c r="BL213" s="35"/>
      <c r="BM213" s="35"/>
      <c r="BN213" s="35"/>
      <c r="BO213" s="35"/>
      <c r="BP213" s="59">
        <f>485000+18000</f>
        <v>503000</v>
      </c>
      <c r="BQ213" s="59"/>
      <c r="BR213" s="59"/>
      <c r="BS213" s="59"/>
      <c r="BT213" s="59"/>
      <c r="BU213" s="59"/>
      <c r="BV213" s="59"/>
      <c r="BW213" s="59"/>
      <c r="BX213" s="59"/>
      <c r="BY213" s="59">
        <f>485000+18000</f>
        <v>503000</v>
      </c>
      <c r="BZ213" s="59"/>
      <c r="CA213" s="59"/>
      <c r="CB213" s="59"/>
      <c r="CC213" s="59"/>
      <c r="CD213" s="59"/>
      <c r="CE213" s="59"/>
      <c r="CF213" s="59"/>
      <c r="CG213" s="59"/>
      <c r="CH213" s="59">
        <f>485000+18000</f>
        <v>503000</v>
      </c>
      <c r="CI213" s="59"/>
      <c r="CJ213" s="59"/>
      <c r="CK213" s="59"/>
      <c r="CL213" s="59"/>
      <c r="CM213" s="59"/>
      <c r="CN213" s="59"/>
      <c r="CO213" s="59"/>
      <c r="CP213" s="59"/>
      <c r="CQ213" s="43"/>
      <c r="CR213" s="43"/>
      <c r="CS213" s="43"/>
      <c r="CT213" s="43"/>
      <c r="CU213" s="43"/>
      <c r="CV213" s="43"/>
      <c r="CW213" s="43"/>
      <c r="CX213" s="43"/>
      <c r="CY213" s="43"/>
    </row>
    <row r="214" spans="1:103" x14ac:dyDescent="0.2">
      <c r="A214" s="42" t="s">
        <v>202</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3"/>
      <c r="AW214" s="43"/>
      <c r="AX214" s="43"/>
      <c r="AY214" s="43"/>
      <c r="AZ214" s="33" t="s">
        <v>196</v>
      </c>
      <c r="BA214" s="33"/>
      <c r="BB214" s="33"/>
      <c r="BC214" s="33"/>
      <c r="BD214" s="33"/>
      <c r="BE214" s="33"/>
      <c r="BF214" s="44" t="s">
        <v>343</v>
      </c>
      <c r="BG214" s="44"/>
      <c r="BH214" s="44"/>
      <c r="BI214" s="44"/>
      <c r="BJ214" s="44"/>
      <c r="BK214" s="35" t="s">
        <v>346</v>
      </c>
      <c r="BL214" s="35"/>
      <c r="BM214" s="35"/>
      <c r="BN214" s="35"/>
      <c r="BO214" s="35"/>
      <c r="BP214" s="59">
        <f>1876000+4959000</f>
        <v>6835000</v>
      </c>
      <c r="BQ214" s="59"/>
      <c r="BR214" s="59"/>
      <c r="BS214" s="59"/>
      <c r="BT214" s="59"/>
      <c r="BU214" s="59"/>
      <c r="BV214" s="59"/>
      <c r="BW214" s="59"/>
      <c r="BX214" s="59"/>
      <c r="BY214" s="59">
        <f>1876000+4959000</f>
        <v>6835000</v>
      </c>
      <c r="BZ214" s="59"/>
      <c r="CA214" s="59"/>
      <c r="CB214" s="59"/>
      <c r="CC214" s="59"/>
      <c r="CD214" s="59"/>
      <c r="CE214" s="59"/>
      <c r="CF214" s="59"/>
      <c r="CG214" s="59"/>
      <c r="CH214" s="59">
        <f>1876000+4959000</f>
        <v>6835000</v>
      </c>
      <c r="CI214" s="59"/>
      <c r="CJ214" s="59"/>
      <c r="CK214" s="59"/>
      <c r="CL214" s="59"/>
      <c r="CM214" s="59"/>
      <c r="CN214" s="59"/>
      <c r="CO214" s="59"/>
      <c r="CP214" s="59"/>
      <c r="CQ214" s="43"/>
      <c r="CR214" s="43"/>
      <c r="CS214" s="43"/>
      <c r="CT214" s="43"/>
      <c r="CU214" s="43"/>
      <c r="CV214" s="43"/>
      <c r="CW214" s="43"/>
      <c r="CX214" s="43"/>
      <c r="CY214" s="43"/>
    </row>
    <row r="215" spans="1:103" x14ac:dyDescent="0.2">
      <c r="A215" s="42" t="s">
        <v>202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3"/>
      <c r="AW215" s="43"/>
      <c r="AX215" s="43"/>
      <c r="AY215" s="43"/>
      <c r="AZ215" s="33" t="s">
        <v>196</v>
      </c>
      <c r="BA215" s="33"/>
      <c r="BB215" s="33"/>
      <c r="BC215" s="33"/>
      <c r="BD215" s="33"/>
      <c r="BE215" s="33"/>
      <c r="BF215" s="44" t="s">
        <v>343</v>
      </c>
      <c r="BG215" s="44"/>
      <c r="BH215" s="44"/>
      <c r="BI215" s="44"/>
      <c r="BJ215" s="44"/>
      <c r="BK215" s="35" t="s">
        <v>348</v>
      </c>
      <c r="BL215" s="35"/>
      <c r="BM215" s="35"/>
      <c r="BN215" s="35"/>
      <c r="BO215" s="35"/>
      <c r="BP215" s="59">
        <f>1110000</f>
        <v>1110000</v>
      </c>
      <c r="BQ215" s="59"/>
      <c r="BR215" s="59"/>
      <c r="BS215" s="59"/>
      <c r="BT215" s="59"/>
      <c r="BU215" s="59"/>
      <c r="BV215" s="59"/>
      <c r="BW215" s="59"/>
      <c r="BX215" s="59"/>
      <c r="BY215" s="59">
        <f>1110000</f>
        <v>1110000</v>
      </c>
      <c r="BZ215" s="59"/>
      <c r="CA215" s="59"/>
      <c r="CB215" s="59"/>
      <c r="CC215" s="59"/>
      <c r="CD215" s="59"/>
      <c r="CE215" s="59"/>
      <c r="CF215" s="59"/>
      <c r="CG215" s="59"/>
      <c r="CH215" s="59">
        <f>1110000</f>
        <v>1110000</v>
      </c>
      <c r="CI215" s="59"/>
      <c r="CJ215" s="59"/>
      <c r="CK215" s="59"/>
      <c r="CL215" s="59"/>
      <c r="CM215" s="59"/>
      <c r="CN215" s="59"/>
      <c r="CO215" s="59"/>
      <c r="CP215" s="59"/>
      <c r="CQ215" s="43"/>
      <c r="CR215" s="43"/>
      <c r="CS215" s="43"/>
      <c r="CT215" s="43"/>
      <c r="CU215" s="43"/>
      <c r="CV215" s="43"/>
      <c r="CW215" s="43"/>
      <c r="CX215" s="43"/>
      <c r="CY215" s="43"/>
    </row>
    <row r="216" spans="1:103" x14ac:dyDescent="0.2">
      <c r="A216" s="42" t="s">
        <v>202</v>
      </c>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3"/>
      <c r="AW216" s="43"/>
      <c r="AX216" s="43"/>
      <c r="AY216" s="43"/>
      <c r="AZ216" s="33" t="s">
        <v>196</v>
      </c>
      <c r="BA216" s="33"/>
      <c r="BB216" s="33"/>
      <c r="BC216" s="33"/>
      <c r="BD216" s="33"/>
      <c r="BE216" s="33"/>
      <c r="BF216" s="44" t="s">
        <v>363</v>
      </c>
      <c r="BG216" s="44"/>
      <c r="BH216" s="44"/>
      <c r="BI216" s="44"/>
      <c r="BJ216" s="44"/>
      <c r="BK216" s="35" t="s">
        <v>355</v>
      </c>
      <c r="BL216" s="35"/>
      <c r="BM216" s="35"/>
      <c r="BN216" s="35"/>
      <c r="BO216" s="35"/>
      <c r="BP216" s="59">
        <f>2674729</f>
        <v>2674729</v>
      </c>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43"/>
      <c r="CR216" s="43"/>
      <c r="CS216" s="43"/>
      <c r="CT216" s="43"/>
      <c r="CU216" s="43"/>
      <c r="CV216" s="43"/>
      <c r="CW216" s="43"/>
      <c r="CX216" s="43"/>
      <c r="CY216" s="43"/>
    </row>
    <row r="217" spans="1:103" x14ac:dyDescent="0.2">
      <c r="A217" s="42" t="s">
        <v>202</v>
      </c>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3"/>
      <c r="AW217" s="43"/>
      <c r="AX217" s="43"/>
      <c r="AY217" s="43"/>
      <c r="AZ217" s="33" t="s">
        <v>196</v>
      </c>
      <c r="BA217" s="33"/>
      <c r="BB217" s="33"/>
      <c r="BC217" s="33"/>
      <c r="BD217" s="33"/>
      <c r="BE217" s="33"/>
      <c r="BF217" s="44" t="s">
        <v>363</v>
      </c>
      <c r="BG217" s="44"/>
      <c r="BH217" s="44"/>
      <c r="BI217" s="44"/>
      <c r="BJ217" s="44"/>
      <c r="BK217" s="35" t="s">
        <v>355</v>
      </c>
      <c r="BL217" s="35"/>
      <c r="BM217" s="35"/>
      <c r="BN217" s="35"/>
      <c r="BO217" s="35"/>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43"/>
      <c r="CR217" s="43"/>
      <c r="CS217" s="43"/>
      <c r="CT217" s="43"/>
      <c r="CU217" s="43"/>
      <c r="CV217" s="43"/>
      <c r="CW217" s="43"/>
      <c r="CX217" s="43"/>
      <c r="CY217" s="43"/>
    </row>
    <row r="218" spans="1:103" ht="12.75" customHeight="1" x14ac:dyDescent="0.2">
      <c r="A218" s="42" t="s">
        <v>202</v>
      </c>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3"/>
      <c r="AW218" s="43"/>
      <c r="AX218" s="43"/>
      <c r="AY218" s="43"/>
      <c r="AZ218" s="33" t="s">
        <v>196</v>
      </c>
      <c r="BA218" s="33"/>
      <c r="BB218" s="33"/>
      <c r="BC218" s="33"/>
      <c r="BD218" s="33"/>
      <c r="BE218" s="33"/>
      <c r="BF218" s="44" t="s">
        <v>362</v>
      </c>
      <c r="BG218" s="44"/>
      <c r="BH218" s="44"/>
      <c r="BI218" s="44"/>
      <c r="BJ218" s="44"/>
      <c r="BK218" s="35" t="s">
        <v>354</v>
      </c>
      <c r="BL218" s="35"/>
      <c r="BM218" s="35"/>
      <c r="BN218" s="35"/>
      <c r="BO218" s="35"/>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43"/>
      <c r="CR218" s="43"/>
      <c r="CS218" s="43"/>
      <c r="CT218" s="43"/>
      <c r="CU218" s="43"/>
      <c r="CV218" s="43"/>
      <c r="CW218" s="43"/>
      <c r="CX218" s="43"/>
      <c r="CY218" s="43"/>
    </row>
    <row r="219" spans="1:103" x14ac:dyDescent="0.2">
      <c r="A219" s="42" t="s">
        <v>202</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3"/>
      <c r="AW219" s="43"/>
      <c r="AX219" s="43"/>
      <c r="AY219" s="43"/>
      <c r="AZ219" s="33" t="s">
        <v>196</v>
      </c>
      <c r="BA219" s="33"/>
      <c r="BB219" s="33"/>
      <c r="BC219" s="33"/>
      <c r="BD219" s="33"/>
      <c r="BE219" s="33"/>
      <c r="BF219" s="44" t="s">
        <v>367</v>
      </c>
      <c r="BG219" s="44"/>
      <c r="BH219" s="44"/>
      <c r="BI219" s="44"/>
      <c r="BJ219" s="44"/>
      <c r="BK219" s="35" t="s">
        <v>358</v>
      </c>
      <c r="BL219" s="35"/>
      <c r="BM219" s="35"/>
      <c r="BN219" s="35"/>
      <c r="BO219" s="35"/>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43"/>
      <c r="CR219" s="43"/>
      <c r="CS219" s="43"/>
      <c r="CT219" s="43"/>
      <c r="CU219" s="43"/>
      <c r="CV219" s="43"/>
      <c r="CW219" s="43"/>
      <c r="CX219" s="43"/>
      <c r="CY219" s="43"/>
    </row>
    <row r="220" spans="1:103" x14ac:dyDescent="0.2">
      <c r="A220" s="42" t="s">
        <v>203</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3"/>
      <c r="AW220" s="43"/>
      <c r="AX220" s="43"/>
      <c r="AY220" s="43"/>
      <c r="AZ220" s="51" t="s">
        <v>196</v>
      </c>
      <c r="BA220" s="51"/>
      <c r="BB220" s="51"/>
      <c r="BC220" s="51"/>
      <c r="BD220" s="51"/>
      <c r="BE220" s="51"/>
      <c r="BF220" s="52" t="s">
        <v>342</v>
      </c>
      <c r="BG220" s="53"/>
      <c r="BH220" s="53"/>
      <c r="BI220" s="53"/>
      <c r="BJ220" s="54"/>
      <c r="BK220" s="55" t="s">
        <v>378</v>
      </c>
      <c r="BL220" s="56"/>
      <c r="BM220" s="56"/>
      <c r="BN220" s="56"/>
      <c r="BO220" s="57"/>
      <c r="BP220" s="58">
        <f>SUM(BP221:BX223)</f>
        <v>1825000</v>
      </c>
      <c r="BQ220" s="58"/>
      <c r="BR220" s="58"/>
      <c r="BS220" s="58"/>
      <c r="BT220" s="58"/>
      <c r="BU220" s="58"/>
      <c r="BV220" s="58"/>
      <c r="BW220" s="58"/>
      <c r="BX220" s="58"/>
      <c r="BY220" s="58">
        <f>SUM(BY221:CG223)</f>
        <v>1825000</v>
      </c>
      <c r="BZ220" s="58"/>
      <c r="CA220" s="58"/>
      <c r="CB220" s="58"/>
      <c r="CC220" s="58"/>
      <c r="CD220" s="58"/>
      <c r="CE220" s="58"/>
      <c r="CF220" s="58"/>
      <c r="CG220" s="58"/>
      <c r="CH220" s="58">
        <f>SUM(CH221:CP223)</f>
        <v>1825000</v>
      </c>
      <c r="CI220" s="58"/>
      <c r="CJ220" s="58"/>
      <c r="CK220" s="58"/>
      <c r="CL220" s="58"/>
      <c r="CM220" s="58"/>
      <c r="CN220" s="58"/>
      <c r="CO220" s="58"/>
      <c r="CP220" s="58"/>
      <c r="CQ220" s="43"/>
      <c r="CR220" s="43"/>
      <c r="CS220" s="43"/>
      <c r="CT220" s="43"/>
      <c r="CU220" s="43"/>
      <c r="CV220" s="43"/>
      <c r="CW220" s="43"/>
      <c r="CX220" s="43"/>
      <c r="CY220" s="43"/>
    </row>
    <row r="221" spans="1:103" x14ac:dyDescent="0.2">
      <c r="A221" s="42" t="s">
        <v>203</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3"/>
      <c r="AW221" s="43"/>
      <c r="AX221" s="43"/>
      <c r="AY221" s="43"/>
      <c r="AZ221" s="33" t="s">
        <v>196</v>
      </c>
      <c r="BA221" s="33"/>
      <c r="BB221" s="33"/>
      <c r="BC221" s="33"/>
      <c r="BD221" s="33"/>
      <c r="BE221" s="33"/>
      <c r="BF221" s="44" t="s">
        <v>343</v>
      </c>
      <c r="BG221" s="44"/>
      <c r="BH221" s="44"/>
      <c r="BI221" s="44"/>
      <c r="BJ221" s="44"/>
      <c r="BK221" s="35" t="s">
        <v>344</v>
      </c>
      <c r="BL221" s="35"/>
      <c r="BM221" s="35"/>
      <c r="BN221" s="35"/>
      <c r="BO221" s="35"/>
      <c r="BP221" s="59">
        <f>52000</f>
        <v>52000</v>
      </c>
      <c r="BQ221" s="59"/>
      <c r="BR221" s="59"/>
      <c r="BS221" s="59"/>
      <c r="BT221" s="59"/>
      <c r="BU221" s="59"/>
      <c r="BV221" s="59"/>
      <c r="BW221" s="59"/>
      <c r="BX221" s="59"/>
      <c r="BY221" s="59">
        <f>52000</f>
        <v>52000</v>
      </c>
      <c r="BZ221" s="59"/>
      <c r="CA221" s="59"/>
      <c r="CB221" s="59"/>
      <c r="CC221" s="59"/>
      <c r="CD221" s="59"/>
      <c r="CE221" s="59"/>
      <c r="CF221" s="59"/>
      <c r="CG221" s="59"/>
      <c r="CH221" s="59">
        <f>52000</f>
        <v>52000</v>
      </c>
      <c r="CI221" s="59"/>
      <c r="CJ221" s="59"/>
      <c r="CK221" s="59"/>
      <c r="CL221" s="59"/>
      <c r="CM221" s="59"/>
      <c r="CN221" s="59"/>
      <c r="CO221" s="59"/>
      <c r="CP221" s="59"/>
      <c r="CQ221" s="43"/>
      <c r="CR221" s="43"/>
      <c r="CS221" s="43"/>
      <c r="CT221" s="43"/>
      <c r="CU221" s="43"/>
      <c r="CV221" s="43"/>
      <c r="CW221" s="43"/>
      <c r="CX221" s="43"/>
      <c r="CY221" s="43"/>
    </row>
    <row r="222" spans="1:103" x14ac:dyDescent="0.2">
      <c r="A222" s="42" t="s">
        <v>203</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3"/>
      <c r="AW222" s="43"/>
      <c r="AX222" s="43"/>
      <c r="AY222" s="43"/>
      <c r="AZ222" s="33" t="s">
        <v>196</v>
      </c>
      <c r="BA222" s="33"/>
      <c r="BB222" s="33"/>
      <c r="BC222" s="33"/>
      <c r="BD222" s="33"/>
      <c r="BE222" s="33"/>
      <c r="BF222" s="44" t="s">
        <v>343</v>
      </c>
      <c r="BG222" s="44"/>
      <c r="BH222" s="44"/>
      <c r="BI222" s="44"/>
      <c r="BJ222" s="44"/>
      <c r="BK222" s="35" t="s">
        <v>346</v>
      </c>
      <c r="BL222" s="35"/>
      <c r="BM222" s="35"/>
      <c r="BN222" s="35"/>
      <c r="BO222" s="35"/>
      <c r="BP222" s="59">
        <f>35000</f>
        <v>35000</v>
      </c>
      <c r="BQ222" s="59"/>
      <c r="BR222" s="59"/>
      <c r="BS222" s="59"/>
      <c r="BT222" s="59"/>
      <c r="BU222" s="59"/>
      <c r="BV222" s="59"/>
      <c r="BW222" s="59"/>
      <c r="BX222" s="59"/>
      <c r="BY222" s="59">
        <f>35000</f>
        <v>35000</v>
      </c>
      <c r="BZ222" s="59"/>
      <c r="CA222" s="59"/>
      <c r="CB222" s="59"/>
      <c r="CC222" s="59"/>
      <c r="CD222" s="59"/>
      <c r="CE222" s="59"/>
      <c r="CF222" s="59"/>
      <c r="CG222" s="59"/>
      <c r="CH222" s="59">
        <f>35000</f>
        <v>35000</v>
      </c>
      <c r="CI222" s="59"/>
      <c r="CJ222" s="59"/>
      <c r="CK222" s="59"/>
      <c r="CL222" s="59"/>
      <c r="CM222" s="59"/>
      <c r="CN222" s="59"/>
      <c r="CO222" s="59"/>
      <c r="CP222" s="59"/>
      <c r="CQ222" s="43"/>
      <c r="CR222" s="43"/>
      <c r="CS222" s="43"/>
      <c r="CT222" s="43"/>
      <c r="CU222" s="43"/>
      <c r="CV222" s="43"/>
      <c r="CW222" s="43"/>
      <c r="CX222" s="43"/>
      <c r="CY222" s="43"/>
    </row>
    <row r="223" spans="1:103" ht="12.75" customHeight="1" x14ac:dyDescent="0.2">
      <c r="A223" s="42" t="s">
        <v>203</v>
      </c>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3"/>
      <c r="AW223" s="43"/>
      <c r="AX223" s="43"/>
      <c r="AY223" s="43"/>
      <c r="AZ223" s="33" t="s">
        <v>196</v>
      </c>
      <c r="BA223" s="33"/>
      <c r="BB223" s="33"/>
      <c r="BC223" s="33"/>
      <c r="BD223" s="33"/>
      <c r="BE223" s="33"/>
      <c r="BF223" s="44" t="s">
        <v>343</v>
      </c>
      <c r="BG223" s="44"/>
      <c r="BH223" s="44"/>
      <c r="BI223" s="44"/>
      <c r="BJ223" s="44"/>
      <c r="BK223" s="35" t="s">
        <v>348</v>
      </c>
      <c r="BL223" s="35"/>
      <c r="BM223" s="35"/>
      <c r="BN223" s="35"/>
      <c r="BO223" s="35"/>
      <c r="BP223" s="59">
        <f>1738000</f>
        <v>1738000</v>
      </c>
      <c r="BQ223" s="59"/>
      <c r="BR223" s="59"/>
      <c r="BS223" s="59"/>
      <c r="BT223" s="59"/>
      <c r="BU223" s="59"/>
      <c r="BV223" s="59"/>
      <c r="BW223" s="59"/>
      <c r="BX223" s="59"/>
      <c r="BY223" s="59">
        <f>1738000</f>
        <v>1738000</v>
      </c>
      <c r="BZ223" s="59"/>
      <c r="CA223" s="59"/>
      <c r="CB223" s="59"/>
      <c r="CC223" s="59"/>
      <c r="CD223" s="59"/>
      <c r="CE223" s="59"/>
      <c r="CF223" s="59"/>
      <c r="CG223" s="59"/>
      <c r="CH223" s="59">
        <f>1738000</f>
        <v>1738000</v>
      </c>
      <c r="CI223" s="59"/>
      <c r="CJ223" s="59"/>
      <c r="CK223" s="59"/>
      <c r="CL223" s="59"/>
      <c r="CM223" s="59"/>
      <c r="CN223" s="59"/>
      <c r="CO223" s="59"/>
      <c r="CP223" s="59"/>
      <c r="CQ223" s="43"/>
      <c r="CR223" s="43"/>
      <c r="CS223" s="43"/>
      <c r="CT223" s="43"/>
      <c r="CU223" s="43"/>
      <c r="CV223" s="43"/>
      <c r="CW223" s="43"/>
      <c r="CX223" s="43"/>
      <c r="CY223" s="43"/>
    </row>
    <row r="224" spans="1:103" x14ac:dyDescent="0.2">
      <c r="A224" s="42" t="s">
        <v>204</v>
      </c>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3"/>
      <c r="AW224" s="43"/>
      <c r="AX224" s="43"/>
      <c r="AY224" s="43"/>
      <c r="AZ224" s="51" t="s">
        <v>196</v>
      </c>
      <c r="BA224" s="51"/>
      <c r="BB224" s="51"/>
      <c r="BC224" s="51"/>
      <c r="BD224" s="51"/>
      <c r="BE224" s="51"/>
      <c r="BF224" s="88" t="s">
        <v>342</v>
      </c>
      <c r="BG224" s="88"/>
      <c r="BH224" s="88"/>
      <c r="BI224" s="88"/>
      <c r="BJ224" s="88"/>
      <c r="BK224" s="89" t="s">
        <v>378</v>
      </c>
      <c r="BL224" s="89"/>
      <c r="BM224" s="89"/>
      <c r="BN224" s="89"/>
      <c r="BO224" s="89"/>
      <c r="BP224" s="58">
        <f>SUM(BP225:BX231)</f>
        <v>10000943.199999999</v>
      </c>
      <c r="BQ224" s="58"/>
      <c r="BR224" s="58"/>
      <c r="BS224" s="58"/>
      <c r="BT224" s="58"/>
      <c r="BU224" s="58"/>
      <c r="BV224" s="58"/>
      <c r="BW224" s="58"/>
      <c r="BX224" s="58"/>
      <c r="BY224" s="58">
        <f>SUM(BY225:CG231)</f>
        <v>9976000</v>
      </c>
      <c r="BZ224" s="58"/>
      <c r="CA224" s="58"/>
      <c r="CB224" s="58"/>
      <c r="CC224" s="58"/>
      <c r="CD224" s="58"/>
      <c r="CE224" s="58"/>
      <c r="CF224" s="58"/>
      <c r="CG224" s="58"/>
      <c r="CH224" s="58">
        <f>SUM(CH225:CP231)</f>
        <v>9976000</v>
      </c>
      <c r="CI224" s="58"/>
      <c r="CJ224" s="58"/>
      <c r="CK224" s="58"/>
      <c r="CL224" s="58"/>
      <c r="CM224" s="58"/>
      <c r="CN224" s="58"/>
      <c r="CO224" s="58"/>
      <c r="CP224" s="58"/>
      <c r="CQ224" s="43"/>
      <c r="CR224" s="43"/>
      <c r="CS224" s="43"/>
      <c r="CT224" s="43"/>
      <c r="CU224" s="43"/>
      <c r="CV224" s="43"/>
      <c r="CW224" s="43"/>
      <c r="CX224" s="43"/>
      <c r="CY224" s="43"/>
    </row>
    <row r="225" spans="1:103" x14ac:dyDescent="0.2">
      <c r="A225" s="42" t="s">
        <v>204</v>
      </c>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3"/>
      <c r="AW225" s="43"/>
      <c r="AX225" s="43"/>
      <c r="AY225" s="43"/>
      <c r="AZ225" s="33" t="s">
        <v>196</v>
      </c>
      <c r="BA225" s="33"/>
      <c r="BB225" s="33"/>
      <c r="BC225" s="33"/>
      <c r="BD225" s="33"/>
      <c r="BE225" s="33"/>
      <c r="BF225" s="44" t="s">
        <v>362</v>
      </c>
      <c r="BG225" s="44"/>
      <c r="BH225" s="44"/>
      <c r="BI225" s="44"/>
      <c r="BJ225" s="44"/>
      <c r="BK225" s="35" t="s">
        <v>368</v>
      </c>
      <c r="BL225" s="35"/>
      <c r="BM225" s="35"/>
      <c r="BN225" s="35"/>
      <c r="BO225" s="35"/>
      <c r="BP225" s="59">
        <f>584000</f>
        <v>584000</v>
      </c>
      <c r="BQ225" s="59"/>
      <c r="BR225" s="59"/>
      <c r="BS225" s="59"/>
      <c r="BT225" s="59"/>
      <c r="BU225" s="59"/>
      <c r="BV225" s="59"/>
      <c r="BW225" s="59"/>
      <c r="BX225" s="59"/>
      <c r="BY225" s="59">
        <f>584000</f>
        <v>584000</v>
      </c>
      <c r="BZ225" s="59"/>
      <c r="CA225" s="59"/>
      <c r="CB225" s="59"/>
      <c r="CC225" s="59"/>
      <c r="CD225" s="59"/>
      <c r="CE225" s="59"/>
      <c r="CF225" s="59"/>
      <c r="CG225" s="59"/>
      <c r="CH225" s="59">
        <f>584000</f>
        <v>584000</v>
      </c>
      <c r="CI225" s="59"/>
      <c r="CJ225" s="59"/>
      <c r="CK225" s="59"/>
      <c r="CL225" s="59"/>
      <c r="CM225" s="59"/>
      <c r="CN225" s="59"/>
      <c r="CO225" s="59"/>
      <c r="CP225" s="59"/>
      <c r="CQ225" s="43"/>
      <c r="CR225" s="43"/>
      <c r="CS225" s="43"/>
      <c r="CT225" s="43"/>
      <c r="CU225" s="43"/>
      <c r="CV225" s="43"/>
      <c r="CW225" s="43"/>
      <c r="CX225" s="43"/>
      <c r="CY225" s="43"/>
    </row>
    <row r="226" spans="1:103" x14ac:dyDescent="0.2">
      <c r="A226" s="42" t="s">
        <v>204</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3"/>
      <c r="AW226" s="43"/>
      <c r="AX226" s="43"/>
      <c r="AY226" s="43"/>
      <c r="AZ226" s="33" t="s">
        <v>196</v>
      </c>
      <c r="BA226" s="33"/>
      <c r="BB226" s="33"/>
      <c r="BC226" s="33"/>
      <c r="BD226" s="33"/>
      <c r="BE226" s="33"/>
      <c r="BF226" s="44" t="s">
        <v>343</v>
      </c>
      <c r="BG226" s="44"/>
      <c r="BH226" s="44"/>
      <c r="BI226" s="44"/>
      <c r="BJ226" s="44"/>
      <c r="BK226" s="35" t="s">
        <v>344</v>
      </c>
      <c r="BL226" s="35"/>
      <c r="BM226" s="35"/>
      <c r="BN226" s="35"/>
      <c r="BO226" s="35"/>
      <c r="BP226" s="59">
        <f>1717000</f>
        <v>1717000</v>
      </c>
      <c r="BQ226" s="59"/>
      <c r="BR226" s="59"/>
      <c r="BS226" s="59"/>
      <c r="BT226" s="59"/>
      <c r="BU226" s="59"/>
      <c r="BV226" s="59"/>
      <c r="BW226" s="59"/>
      <c r="BX226" s="59"/>
      <c r="BY226" s="59">
        <f>1717000</f>
        <v>1717000</v>
      </c>
      <c r="BZ226" s="59"/>
      <c r="CA226" s="59"/>
      <c r="CB226" s="59"/>
      <c r="CC226" s="59"/>
      <c r="CD226" s="59"/>
      <c r="CE226" s="59"/>
      <c r="CF226" s="59"/>
      <c r="CG226" s="59"/>
      <c r="CH226" s="59">
        <f>1717000</f>
        <v>1717000</v>
      </c>
      <c r="CI226" s="59"/>
      <c r="CJ226" s="59"/>
      <c r="CK226" s="59"/>
      <c r="CL226" s="59"/>
      <c r="CM226" s="59"/>
      <c r="CN226" s="59"/>
      <c r="CO226" s="59"/>
      <c r="CP226" s="59"/>
      <c r="CQ226" s="43"/>
      <c r="CR226" s="43"/>
      <c r="CS226" s="43"/>
      <c r="CT226" s="43"/>
      <c r="CU226" s="43"/>
      <c r="CV226" s="43"/>
      <c r="CW226" s="43"/>
      <c r="CX226" s="43"/>
      <c r="CY226" s="43"/>
    </row>
    <row r="227" spans="1:103" x14ac:dyDescent="0.2">
      <c r="A227" s="42" t="s">
        <v>204</v>
      </c>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3"/>
      <c r="AW227" s="43"/>
      <c r="AX227" s="43"/>
      <c r="AY227" s="43"/>
      <c r="AZ227" s="33" t="s">
        <v>196</v>
      </c>
      <c r="BA227" s="33"/>
      <c r="BB227" s="33"/>
      <c r="BC227" s="33"/>
      <c r="BD227" s="33"/>
      <c r="BE227" s="33"/>
      <c r="BF227" s="44" t="s">
        <v>343</v>
      </c>
      <c r="BG227" s="44"/>
      <c r="BH227" s="44"/>
      <c r="BI227" s="44"/>
      <c r="BJ227" s="44"/>
      <c r="BK227" s="35" t="s">
        <v>345</v>
      </c>
      <c r="BL227" s="35"/>
      <c r="BM227" s="35"/>
      <c r="BN227" s="35"/>
      <c r="BO227" s="35"/>
      <c r="BP227" s="59">
        <f>136000</f>
        <v>136000</v>
      </c>
      <c r="BQ227" s="59"/>
      <c r="BR227" s="59"/>
      <c r="BS227" s="59"/>
      <c r="BT227" s="59"/>
      <c r="BU227" s="59"/>
      <c r="BV227" s="59"/>
      <c r="BW227" s="59"/>
      <c r="BX227" s="59"/>
      <c r="BY227" s="59">
        <f>136000</f>
        <v>136000</v>
      </c>
      <c r="BZ227" s="59"/>
      <c r="CA227" s="59"/>
      <c r="CB227" s="59"/>
      <c r="CC227" s="59"/>
      <c r="CD227" s="59"/>
      <c r="CE227" s="59"/>
      <c r="CF227" s="59"/>
      <c r="CG227" s="59"/>
      <c r="CH227" s="59">
        <f>136000</f>
        <v>136000</v>
      </c>
      <c r="CI227" s="59"/>
      <c r="CJ227" s="59"/>
      <c r="CK227" s="59"/>
      <c r="CL227" s="59"/>
      <c r="CM227" s="59"/>
      <c r="CN227" s="59"/>
      <c r="CO227" s="59"/>
      <c r="CP227" s="59"/>
      <c r="CQ227" s="43"/>
      <c r="CR227" s="43"/>
      <c r="CS227" s="43"/>
      <c r="CT227" s="43"/>
      <c r="CU227" s="43"/>
      <c r="CV227" s="43"/>
      <c r="CW227" s="43"/>
      <c r="CX227" s="43"/>
      <c r="CY227" s="43"/>
    </row>
    <row r="228" spans="1:103" x14ac:dyDescent="0.2">
      <c r="A228" s="42" t="s">
        <v>204</v>
      </c>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3"/>
      <c r="AW228" s="43"/>
      <c r="AX228" s="43"/>
      <c r="AY228" s="43"/>
      <c r="AZ228" s="33" t="s">
        <v>196</v>
      </c>
      <c r="BA228" s="33"/>
      <c r="BB228" s="33"/>
      <c r="BC228" s="33"/>
      <c r="BD228" s="33"/>
      <c r="BE228" s="33"/>
      <c r="BF228" s="44" t="s">
        <v>343</v>
      </c>
      <c r="BG228" s="44"/>
      <c r="BH228" s="44"/>
      <c r="BI228" s="44"/>
      <c r="BJ228" s="44"/>
      <c r="BK228" s="35" t="s">
        <v>346</v>
      </c>
      <c r="BL228" s="35"/>
      <c r="BM228" s="35"/>
      <c r="BN228" s="35"/>
      <c r="BO228" s="35"/>
      <c r="BP228" s="59">
        <f>5362000</f>
        <v>5362000</v>
      </c>
      <c r="BQ228" s="59"/>
      <c r="BR228" s="59"/>
      <c r="BS228" s="59"/>
      <c r="BT228" s="59"/>
      <c r="BU228" s="59"/>
      <c r="BV228" s="59"/>
      <c r="BW228" s="59"/>
      <c r="BX228" s="59"/>
      <c r="BY228" s="59">
        <f>5362000</f>
        <v>5362000</v>
      </c>
      <c r="BZ228" s="59"/>
      <c r="CA228" s="59"/>
      <c r="CB228" s="59"/>
      <c r="CC228" s="59"/>
      <c r="CD228" s="59"/>
      <c r="CE228" s="59"/>
      <c r="CF228" s="59"/>
      <c r="CG228" s="59"/>
      <c r="CH228" s="59">
        <f>5362000</f>
        <v>5362000</v>
      </c>
      <c r="CI228" s="59"/>
      <c r="CJ228" s="59"/>
      <c r="CK228" s="59"/>
      <c r="CL228" s="59"/>
      <c r="CM228" s="59"/>
      <c r="CN228" s="59"/>
      <c r="CO228" s="59"/>
      <c r="CP228" s="59"/>
      <c r="CQ228" s="43"/>
      <c r="CR228" s="43"/>
      <c r="CS228" s="43"/>
      <c r="CT228" s="43"/>
      <c r="CU228" s="43"/>
      <c r="CV228" s="43"/>
      <c r="CW228" s="43"/>
      <c r="CX228" s="43"/>
      <c r="CY228" s="43"/>
    </row>
    <row r="229" spans="1:103" x14ac:dyDescent="0.2">
      <c r="A229" s="42" t="s">
        <v>204</v>
      </c>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3"/>
      <c r="AW229" s="43"/>
      <c r="AX229" s="43"/>
      <c r="AY229" s="43"/>
      <c r="AZ229" s="33" t="s">
        <v>196</v>
      </c>
      <c r="BA229" s="33"/>
      <c r="BB229" s="33"/>
      <c r="BC229" s="33"/>
      <c r="BD229" s="33"/>
      <c r="BE229" s="33"/>
      <c r="BF229" s="44" t="s">
        <v>343</v>
      </c>
      <c r="BG229" s="44"/>
      <c r="BH229" s="44"/>
      <c r="BI229" s="44"/>
      <c r="BJ229" s="44"/>
      <c r="BK229" s="35" t="s">
        <v>348</v>
      </c>
      <c r="BL229" s="35"/>
      <c r="BM229" s="35"/>
      <c r="BN229" s="35"/>
      <c r="BO229" s="35"/>
      <c r="BP229" s="59">
        <f>1605000</f>
        <v>1605000</v>
      </c>
      <c r="BQ229" s="59"/>
      <c r="BR229" s="59"/>
      <c r="BS229" s="59"/>
      <c r="BT229" s="59"/>
      <c r="BU229" s="59"/>
      <c r="BV229" s="59"/>
      <c r="BW229" s="59"/>
      <c r="BX229" s="59"/>
      <c r="BY229" s="59">
        <v>1605000</v>
      </c>
      <c r="BZ229" s="59"/>
      <c r="CA229" s="59"/>
      <c r="CB229" s="59"/>
      <c r="CC229" s="59"/>
      <c r="CD229" s="59"/>
      <c r="CE229" s="59"/>
      <c r="CF229" s="59"/>
      <c r="CG229" s="59"/>
      <c r="CH229" s="59">
        <v>1605000</v>
      </c>
      <c r="CI229" s="59"/>
      <c r="CJ229" s="59"/>
      <c r="CK229" s="59"/>
      <c r="CL229" s="59"/>
      <c r="CM229" s="59"/>
      <c r="CN229" s="59"/>
      <c r="CO229" s="59"/>
      <c r="CP229" s="59"/>
      <c r="CQ229" s="43"/>
      <c r="CR229" s="43"/>
      <c r="CS229" s="43"/>
      <c r="CT229" s="43"/>
      <c r="CU229" s="43"/>
      <c r="CV229" s="43"/>
      <c r="CW229" s="43"/>
      <c r="CX229" s="43"/>
      <c r="CY229" s="43"/>
    </row>
    <row r="230" spans="1:103" x14ac:dyDescent="0.2">
      <c r="A230" s="42" t="s">
        <v>204</v>
      </c>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3"/>
      <c r="AW230" s="43"/>
      <c r="AX230" s="43"/>
      <c r="AY230" s="43"/>
      <c r="AZ230" s="33" t="s">
        <v>196</v>
      </c>
      <c r="BA230" s="33"/>
      <c r="BB230" s="33"/>
      <c r="BC230" s="33"/>
      <c r="BD230" s="33"/>
      <c r="BE230" s="33"/>
      <c r="BF230" s="44" t="s">
        <v>362</v>
      </c>
      <c r="BG230" s="44"/>
      <c r="BH230" s="44"/>
      <c r="BI230" s="44"/>
      <c r="BJ230" s="44"/>
      <c r="BK230" s="35" t="s">
        <v>353</v>
      </c>
      <c r="BL230" s="35"/>
      <c r="BM230" s="35"/>
      <c r="BN230" s="35"/>
      <c r="BO230" s="35"/>
      <c r="BP230" s="59">
        <f>24943.2</f>
        <v>24943.200000000001</v>
      </c>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43"/>
      <c r="CR230" s="43"/>
      <c r="CS230" s="43"/>
      <c r="CT230" s="43"/>
      <c r="CU230" s="43"/>
      <c r="CV230" s="43"/>
      <c r="CW230" s="43"/>
      <c r="CX230" s="43"/>
      <c r="CY230" s="43"/>
    </row>
    <row r="231" spans="1:103" x14ac:dyDescent="0.2">
      <c r="A231" s="42" t="s">
        <v>204</v>
      </c>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3"/>
      <c r="AW231" s="43"/>
      <c r="AX231" s="43"/>
      <c r="AY231" s="43"/>
      <c r="AZ231" s="33" t="s">
        <v>196</v>
      </c>
      <c r="BA231" s="33"/>
      <c r="BB231" s="33"/>
      <c r="BC231" s="33"/>
      <c r="BD231" s="33"/>
      <c r="BE231" s="33"/>
      <c r="BF231" s="44" t="s">
        <v>362</v>
      </c>
      <c r="BG231" s="44"/>
      <c r="BH231" s="44"/>
      <c r="BI231" s="44"/>
      <c r="BJ231" s="44"/>
      <c r="BK231" s="35" t="s">
        <v>351</v>
      </c>
      <c r="BL231" s="35"/>
      <c r="BM231" s="35"/>
      <c r="BN231" s="35"/>
      <c r="BO231" s="35"/>
      <c r="BP231" s="59">
        <f>572000</f>
        <v>572000</v>
      </c>
      <c r="BQ231" s="59"/>
      <c r="BR231" s="59"/>
      <c r="BS231" s="59"/>
      <c r="BT231" s="59"/>
      <c r="BU231" s="59"/>
      <c r="BV231" s="59"/>
      <c r="BW231" s="59"/>
      <c r="BX231" s="59"/>
      <c r="BY231" s="59">
        <f>572000</f>
        <v>572000</v>
      </c>
      <c r="BZ231" s="59"/>
      <c r="CA231" s="59"/>
      <c r="CB231" s="59"/>
      <c r="CC231" s="59"/>
      <c r="CD231" s="59"/>
      <c r="CE231" s="59"/>
      <c r="CF231" s="59"/>
      <c r="CG231" s="59"/>
      <c r="CH231" s="59">
        <f>572000</f>
        <v>572000</v>
      </c>
      <c r="CI231" s="59"/>
      <c r="CJ231" s="59"/>
      <c r="CK231" s="59"/>
      <c r="CL231" s="59"/>
      <c r="CM231" s="59"/>
      <c r="CN231" s="59"/>
      <c r="CO231" s="59"/>
      <c r="CP231" s="59"/>
      <c r="CQ231" s="43"/>
      <c r="CR231" s="43"/>
      <c r="CS231" s="43"/>
      <c r="CT231" s="43"/>
      <c r="CU231" s="43"/>
      <c r="CV231" s="43"/>
      <c r="CW231" s="43"/>
      <c r="CX231" s="43"/>
      <c r="CY231" s="43"/>
    </row>
    <row r="232" spans="1:103" ht="27.6" customHeight="1" x14ac:dyDescent="0.2">
      <c r="A232" s="69" t="s">
        <v>205</v>
      </c>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33" t="s">
        <v>206</v>
      </c>
      <c r="AW232" s="33"/>
      <c r="AX232" s="33"/>
      <c r="AY232" s="33"/>
      <c r="AZ232" s="33" t="s">
        <v>207</v>
      </c>
      <c r="BA232" s="33"/>
      <c r="BB232" s="33"/>
      <c r="BC232" s="33"/>
      <c r="BD232" s="33"/>
      <c r="BE232" s="33"/>
      <c r="BF232" s="43"/>
      <c r="BG232" s="43"/>
      <c r="BH232" s="43"/>
      <c r="BI232" s="43"/>
      <c r="BJ232" s="43"/>
      <c r="BK232" s="70" t="s">
        <v>366</v>
      </c>
      <c r="BL232" s="70"/>
      <c r="BM232" s="70"/>
      <c r="BN232" s="70"/>
      <c r="BO232" s="70"/>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43"/>
      <c r="CR232" s="43"/>
      <c r="CS232" s="43"/>
      <c r="CT232" s="43"/>
      <c r="CU232" s="43"/>
      <c r="CV232" s="43"/>
      <c r="CW232" s="43"/>
      <c r="CX232" s="43"/>
      <c r="CY232" s="43"/>
    </row>
    <row r="233" spans="1:103" x14ac:dyDescent="0.2">
      <c r="A233" s="67" t="s">
        <v>208</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118" t="s">
        <v>209</v>
      </c>
      <c r="AW233" s="118"/>
      <c r="AX233" s="118"/>
      <c r="AY233" s="118"/>
      <c r="AZ233" s="118" t="s">
        <v>210</v>
      </c>
      <c r="BA233" s="118"/>
      <c r="BB233" s="118"/>
      <c r="BC233" s="118"/>
      <c r="BD233" s="118"/>
      <c r="BE233" s="118"/>
      <c r="BF233" s="97" t="s">
        <v>342</v>
      </c>
      <c r="BG233" s="97"/>
      <c r="BH233" s="97"/>
      <c r="BI233" s="97"/>
      <c r="BJ233" s="97"/>
      <c r="BK233" s="98" t="s">
        <v>378</v>
      </c>
      <c r="BL233" s="98"/>
      <c r="BM233" s="98"/>
      <c r="BN233" s="98"/>
      <c r="BO233" s="98"/>
      <c r="BP233" s="99">
        <f>SUM(BP234:BX235)</f>
        <v>11161000</v>
      </c>
      <c r="BQ233" s="99"/>
      <c r="BR233" s="99"/>
      <c r="BS233" s="99"/>
      <c r="BT233" s="99"/>
      <c r="BU233" s="99"/>
      <c r="BV233" s="99"/>
      <c r="BW233" s="99"/>
      <c r="BX233" s="99"/>
      <c r="BY233" s="99">
        <f>SUM(BY234:CG235)</f>
        <v>10380000</v>
      </c>
      <c r="BZ233" s="99"/>
      <c r="CA233" s="99"/>
      <c r="CB233" s="99"/>
      <c r="CC233" s="99"/>
      <c r="CD233" s="99"/>
      <c r="CE233" s="99"/>
      <c r="CF233" s="99"/>
      <c r="CG233" s="99"/>
      <c r="CH233" s="99">
        <f>SUM(CH234:CP235)</f>
        <v>10380000</v>
      </c>
      <c r="CI233" s="99"/>
      <c r="CJ233" s="99"/>
      <c r="CK233" s="99"/>
      <c r="CL233" s="99"/>
      <c r="CM233" s="99"/>
      <c r="CN233" s="99"/>
      <c r="CO233" s="99"/>
      <c r="CP233" s="99"/>
      <c r="CQ233" s="43"/>
      <c r="CR233" s="43"/>
      <c r="CS233" s="43"/>
      <c r="CT233" s="43"/>
      <c r="CU233" s="43"/>
      <c r="CV233" s="43"/>
      <c r="CW233" s="43"/>
      <c r="CX233" s="43"/>
      <c r="CY233" s="43"/>
    </row>
    <row r="234" spans="1:103" x14ac:dyDescent="0.2">
      <c r="A234" s="67" t="s">
        <v>208</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8"/>
      <c r="AW234" s="68"/>
      <c r="AX234" s="68"/>
      <c r="AY234" s="68"/>
      <c r="AZ234" s="68" t="s">
        <v>210</v>
      </c>
      <c r="BA234" s="68"/>
      <c r="BB234" s="68"/>
      <c r="BC234" s="68"/>
      <c r="BD234" s="68"/>
      <c r="BE234" s="68"/>
      <c r="BF234" s="44" t="s">
        <v>343</v>
      </c>
      <c r="BG234" s="44"/>
      <c r="BH234" s="44"/>
      <c r="BI234" s="44"/>
      <c r="BJ234" s="44"/>
      <c r="BK234" s="35" t="s">
        <v>344</v>
      </c>
      <c r="BL234" s="35"/>
      <c r="BM234" s="35"/>
      <c r="BN234" s="35"/>
      <c r="BO234" s="35"/>
      <c r="BP234" s="59">
        <f>2269000</f>
        <v>2269000</v>
      </c>
      <c r="BQ234" s="59"/>
      <c r="BR234" s="59"/>
      <c r="BS234" s="59"/>
      <c r="BT234" s="59"/>
      <c r="BU234" s="59"/>
      <c r="BV234" s="59"/>
      <c r="BW234" s="59"/>
      <c r="BX234" s="59"/>
      <c r="BY234" s="59">
        <f>2111000</f>
        <v>2111000</v>
      </c>
      <c r="BZ234" s="59"/>
      <c r="CA234" s="59"/>
      <c r="CB234" s="59"/>
      <c r="CC234" s="59"/>
      <c r="CD234" s="59"/>
      <c r="CE234" s="59"/>
      <c r="CF234" s="59"/>
      <c r="CG234" s="59"/>
      <c r="CH234" s="59">
        <f>2111000</f>
        <v>2111000</v>
      </c>
      <c r="CI234" s="59"/>
      <c r="CJ234" s="59"/>
      <c r="CK234" s="59"/>
      <c r="CL234" s="59"/>
      <c r="CM234" s="59"/>
      <c r="CN234" s="59"/>
      <c r="CO234" s="59"/>
      <c r="CP234" s="59"/>
      <c r="CQ234" s="43"/>
      <c r="CR234" s="43"/>
      <c r="CS234" s="43"/>
      <c r="CT234" s="43"/>
      <c r="CU234" s="43"/>
      <c r="CV234" s="43"/>
      <c r="CW234" s="43"/>
      <c r="CX234" s="43"/>
      <c r="CY234" s="43"/>
    </row>
    <row r="235" spans="1:103" x14ac:dyDescent="0.2">
      <c r="A235" s="67" t="s">
        <v>208</v>
      </c>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8"/>
      <c r="AW235" s="68"/>
      <c r="AX235" s="68"/>
      <c r="AY235" s="68"/>
      <c r="AZ235" s="68" t="s">
        <v>210</v>
      </c>
      <c r="BA235" s="68"/>
      <c r="BB235" s="68"/>
      <c r="BC235" s="68"/>
      <c r="BD235" s="68"/>
      <c r="BE235" s="68"/>
      <c r="BF235" s="44" t="s">
        <v>343</v>
      </c>
      <c r="BG235" s="44"/>
      <c r="BH235" s="44"/>
      <c r="BI235" s="44"/>
      <c r="BJ235" s="44"/>
      <c r="BK235" s="35" t="s">
        <v>346</v>
      </c>
      <c r="BL235" s="35"/>
      <c r="BM235" s="35"/>
      <c r="BN235" s="35"/>
      <c r="BO235" s="35"/>
      <c r="BP235" s="59">
        <f>8892000</f>
        <v>8892000</v>
      </c>
      <c r="BQ235" s="59"/>
      <c r="BR235" s="59"/>
      <c r="BS235" s="59"/>
      <c r="BT235" s="59"/>
      <c r="BU235" s="59"/>
      <c r="BV235" s="59"/>
      <c r="BW235" s="59"/>
      <c r="BX235" s="59"/>
      <c r="BY235" s="59">
        <f>8269000</f>
        <v>8269000</v>
      </c>
      <c r="BZ235" s="59"/>
      <c r="CA235" s="59"/>
      <c r="CB235" s="59"/>
      <c r="CC235" s="59"/>
      <c r="CD235" s="59"/>
      <c r="CE235" s="59"/>
      <c r="CF235" s="59"/>
      <c r="CG235" s="59"/>
      <c r="CH235" s="59">
        <f>8269000</f>
        <v>8269000</v>
      </c>
      <c r="CI235" s="59"/>
      <c r="CJ235" s="59"/>
      <c r="CK235" s="59"/>
      <c r="CL235" s="59"/>
      <c r="CM235" s="59"/>
      <c r="CN235" s="59"/>
      <c r="CO235" s="59"/>
      <c r="CP235" s="59"/>
      <c r="CQ235" s="43"/>
      <c r="CR235" s="43"/>
      <c r="CS235" s="43"/>
      <c r="CT235" s="43"/>
      <c r="CU235" s="43"/>
      <c r="CV235" s="43"/>
      <c r="CW235" s="43"/>
      <c r="CX235" s="43"/>
      <c r="CY235" s="43"/>
    </row>
    <row r="236" spans="1:103" x14ac:dyDescent="0.2">
      <c r="A236" s="117" t="s">
        <v>211</v>
      </c>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33" t="s">
        <v>212</v>
      </c>
      <c r="AW236" s="33"/>
      <c r="AX236" s="33"/>
      <c r="AY236" s="33"/>
      <c r="AZ236" s="33" t="s">
        <v>213</v>
      </c>
      <c r="BA236" s="33"/>
      <c r="BB236" s="33"/>
      <c r="BC236" s="33"/>
      <c r="BD236" s="33"/>
      <c r="BE236" s="33"/>
      <c r="BF236" s="43"/>
      <c r="BG236" s="43"/>
      <c r="BH236" s="43"/>
      <c r="BI236" s="43"/>
      <c r="BJ236" s="43"/>
      <c r="BK236" s="70"/>
      <c r="BL236" s="70"/>
      <c r="BM236" s="70"/>
      <c r="BN236" s="70"/>
      <c r="BO236" s="70"/>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43"/>
      <c r="CR236" s="43"/>
      <c r="CS236" s="43"/>
      <c r="CT236" s="43"/>
      <c r="CU236" s="43"/>
      <c r="CV236" s="43"/>
      <c r="CW236" s="43"/>
      <c r="CX236" s="43"/>
      <c r="CY236" s="43"/>
    </row>
    <row r="237" spans="1:103" x14ac:dyDescent="0.2">
      <c r="A237" s="42" t="s">
        <v>214</v>
      </c>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33"/>
      <c r="AW237" s="33"/>
      <c r="AX237" s="33"/>
      <c r="AY237" s="33"/>
      <c r="AZ237" s="33"/>
      <c r="BA237" s="33"/>
      <c r="BB237" s="33"/>
      <c r="BC237" s="33"/>
      <c r="BD237" s="33"/>
      <c r="BE237" s="33"/>
      <c r="BF237" s="43"/>
      <c r="BG237" s="43"/>
      <c r="BH237" s="43"/>
      <c r="BI237" s="43"/>
      <c r="BJ237" s="43"/>
      <c r="BK237" s="70"/>
      <c r="BL237" s="70"/>
      <c r="BM237" s="70"/>
      <c r="BN237" s="70"/>
      <c r="BO237" s="70"/>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43"/>
      <c r="CR237" s="43"/>
      <c r="CS237" s="43"/>
      <c r="CT237" s="43"/>
      <c r="CU237" s="43"/>
      <c r="CV237" s="43"/>
      <c r="CW237" s="43"/>
      <c r="CX237" s="43"/>
      <c r="CY237" s="43"/>
    </row>
    <row r="238" spans="1:103" x14ac:dyDescent="0.2">
      <c r="A238" s="71" t="s">
        <v>47</v>
      </c>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33" t="s">
        <v>215</v>
      </c>
      <c r="AW238" s="33"/>
      <c r="AX238" s="33"/>
      <c r="AY238" s="33"/>
      <c r="AZ238" s="33" t="s">
        <v>216</v>
      </c>
      <c r="BA238" s="33"/>
      <c r="BB238" s="33"/>
      <c r="BC238" s="33"/>
      <c r="BD238" s="33"/>
      <c r="BE238" s="33"/>
      <c r="BF238" s="43"/>
      <c r="BG238" s="43"/>
      <c r="BH238" s="43"/>
      <c r="BI238" s="43"/>
      <c r="BJ238" s="43"/>
      <c r="BK238" s="70"/>
      <c r="BL238" s="70"/>
      <c r="BM238" s="70"/>
      <c r="BN238" s="70"/>
      <c r="BO238" s="70"/>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43"/>
      <c r="CR238" s="43"/>
      <c r="CS238" s="43"/>
      <c r="CT238" s="43"/>
      <c r="CU238" s="43"/>
      <c r="CV238" s="43"/>
      <c r="CW238" s="43"/>
      <c r="CX238" s="43"/>
      <c r="CY238" s="43"/>
    </row>
    <row r="239" spans="1:103" x14ac:dyDescent="0.2">
      <c r="A239" s="60" t="s">
        <v>217</v>
      </c>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33"/>
      <c r="AW239" s="33"/>
      <c r="AX239" s="33"/>
      <c r="AY239" s="33"/>
      <c r="AZ239" s="33"/>
      <c r="BA239" s="33"/>
      <c r="BB239" s="33"/>
      <c r="BC239" s="33"/>
      <c r="BD239" s="33"/>
      <c r="BE239" s="33"/>
      <c r="BF239" s="43"/>
      <c r="BG239" s="43"/>
      <c r="BH239" s="43"/>
      <c r="BI239" s="43"/>
      <c r="BJ239" s="43"/>
      <c r="BK239" s="70"/>
      <c r="BL239" s="70"/>
      <c r="BM239" s="70"/>
      <c r="BN239" s="70"/>
      <c r="BO239" s="70"/>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43"/>
      <c r="CR239" s="43"/>
      <c r="CS239" s="43"/>
      <c r="CT239" s="43"/>
      <c r="CU239" s="43"/>
      <c r="CV239" s="43"/>
      <c r="CW239" s="43"/>
      <c r="CX239" s="43"/>
      <c r="CY239" s="43"/>
    </row>
    <row r="240" spans="1:103" x14ac:dyDescent="0.2">
      <c r="A240" s="42" t="s">
        <v>218</v>
      </c>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33"/>
      <c r="AW240" s="33"/>
      <c r="AX240" s="33"/>
      <c r="AY240" s="33"/>
      <c r="AZ240" s="33"/>
      <c r="BA240" s="33"/>
      <c r="BB240" s="33"/>
      <c r="BC240" s="33"/>
      <c r="BD240" s="33"/>
      <c r="BE240" s="33"/>
      <c r="BF240" s="43"/>
      <c r="BG240" s="43"/>
      <c r="BH240" s="43"/>
      <c r="BI240" s="43"/>
      <c r="BJ240" s="43"/>
      <c r="BK240" s="70"/>
      <c r="BL240" s="70"/>
      <c r="BM240" s="70"/>
      <c r="BN240" s="70"/>
      <c r="BO240" s="70"/>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43"/>
      <c r="CR240" s="43"/>
      <c r="CS240" s="43"/>
      <c r="CT240" s="43"/>
      <c r="CU240" s="43"/>
      <c r="CV240" s="43"/>
      <c r="CW240" s="43"/>
      <c r="CX240" s="43"/>
      <c r="CY240" s="43"/>
    </row>
    <row r="241" spans="1:257" x14ac:dyDescent="0.2">
      <c r="A241" s="71" t="s">
        <v>219</v>
      </c>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33" t="s">
        <v>220</v>
      </c>
      <c r="AW241" s="33"/>
      <c r="AX241" s="33"/>
      <c r="AY241" s="33"/>
      <c r="AZ241" s="33" t="s">
        <v>221</v>
      </c>
      <c r="BA241" s="33"/>
      <c r="BB241" s="33"/>
      <c r="BC241" s="33"/>
      <c r="BD241" s="33"/>
      <c r="BE241" s="33"/>
      <c r="BF241" s="43"/>
      <c r="BG241" s="43"/>
      <c r="BH241" s="43"/>
      <c r="BI241" s="43"/>
      <c r="BJ241" s="43"/>
      <c r="BK241" s="70"/>
      <c r="BL241" s="70"/>
      <c r="BM241" s="70"/>
      <c r="BN241" s="70"/>
      <c r="BO241" s="70"/>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43"/>
      <c r="CR241" s="43"/>
      <c r="CS241" s="43"/>
      <c r="CT241" s="43"/>
      <c r="CU241" s="43"/>
      <c r="CV241" s="43"/>
      <c r="CW241" s="43"/>
      <c r="CX241" s="43"/>
      <c r="CY241" s="43"/>
    </row>
    <row r="242" spans="1:257" x14ac:dyDescent="0.2">
      <c r="A242" s="107" t="s">
        <v>222</v>
      </c>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33"/>
      <c r="AW242" s="33"/>
      <c r="AX242" s="33"/>
      <c r="AY242" s="33"/>
      <c r="AZ242" s="33"/>
      <c r="BA242" s="33"/>
      <c r="BB242" s="33"/>
      <c r="BC242" s="33"/>
      <c r="BD242" s="33"/>
      <c r="BE242" s="33"/>
      <c r="BF242" s="43"/>
      <c r="BG242" s="43"/>
      <c r="BH242" s="43"/>
      <c r="BI242" s="43"/>
      <c r="BJ242" s="43"/>
      <c r="BK242" s="70"/>
      <c r="BL242" s="70"/>
      <c r="BM242" s="70"/>
      <c r="BN242" s="70"/>
      <c r="BO242" s="70"/>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43"/>
      <c r="CR242" s="43"/>
      <c r="CS242" s="43"/>
      <c r="CT242" s="43"/>
      <c r="CU242" s="43"/>
      <c r="CV242" s="43"/>
      <c r="CW242" s="43"/>
      <c r="CX242" s="43"/>
      <c r="CY242" s="43"/>
    </row>
    <row r="243" spans="1:257" x14ac:dyDescent="0.2">
      <c r="A243" s="69" t="s">
        <v>223</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33" t="s">
        <v>224</v>
      </c>
      <c r="AW243" s="33"/>
      <c r="AX243" s="33"/>
      <c r="AY243" s="33"/>
      <c r="AZ243" s="33" t="s">
        <v>225</v>
      </c>
      <c r="BA243" s="33"/>
      <c r="BB243" s="33"/>
      <c r="BC243" s="33"/>
      <c r="BD243" s="33"/>
      <c r="BE243" s="33"/>
      <c r="BF243" s="43"/>
      <c r="BG243" s="43"/>
      <c r="BH243" s="43"/>
      <c r="BI243" s="43"/>
      <c r="BJ243" s="43"/>
      <c r="BK243" s="70"/>
      <c r="BL243" s="70"/>
      <c r="BM243" s="70"/>
      <c r="BN243" s="70"/>
      <c r="BO243" s="70"/>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43"/>
      <c r="CR243" s="43"/>
      <c r="CS243" s="43"/>
      <c r="CT243" s="43"/>
      <c r="CU243" s="43"/>
      <c r="CV243" s="43"/>
      <c r="CW243" s="43"/>
      <c r="CX243" s="43"/>
      <c r="CY243" s="43"/>
    </row>
    <row r="244" spans="1:257" x14ac:dyDescent="0.2">
      <c r="A244" s="116" t="s">
        <v>226</v>
      </c>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06" t="s">
        <v>227</v>
      </c>
      <c r="AW244" s="106"/>
      <c r="AX244" s="106"/>
      <c r="AY244" s="106"/>
      <c r="AZ244" s="106" t="s">
        <v>228</v>
      </c>
      <c r="BA244" s="106"/>
      <c r="BB244" s="106"/>
      <c r="BC244" s="106"/>
      <c r="BD244" s="106"/>
      <c r="BE244" s="106"/>
      <c r="BF244" s="43"/>
      <c r="BG244" s="43"/>
      <c r="BH244" s="43"/>
      <c r="BI244" s="43"/>
      <c r="BJ244" s="43"/>
      <c r="BK244" s="70"/>
      <c r="BL244" s="70"/>
      <c r="BM244" s="70"/>
      <c r="BN244" s="70"/>
      <c r="BO244" s="70"/>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78" t="s">
        <v>42</v>
      </c>
      <c r="CR244" s="78"/>
      <c r="CS244" s="78"/>
      <c r="CT244" s="78"/>
      <c r="CU244" s="78"/>
      <c r="CV244" s="78"/>
      <c r="CW244" s="78"/>
      <c r="CX244" s="78"/>
      <c r="CY244" s="78"/>
    </row>
    <row r="245" spans="1:257" x14ac:dyDescent="0.2">
      <c r="A245" s="71" t="s">
        <v>47</v>
      </c>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33" t="s">
        <v>229</v>
      </c>
      <c r="AW245" s="33"/>
      <c r="AX245" s="33"/>
      <c r="AY245" s="33"/>
      <c r="AZ245" s="43"/>
      <c r="BA245" s="43"/>
      <c r="BB245" s="43"/>
      <c r="BC245" s="43"/>
      <c r="BD245" s="43"/>
      <c r="BE245" s="43"/>
      <c r="BF245" s="43"/>
      <c r="BG245" s="43"/>
      <c r="BH245" s="43"/>
      <c r="BI245" s="43"/>
      <c r="BJ245" s="43"/>
      <c r="BK245" s="70"/>
      <c r="BL245" s="70"/>
      <c r="BM245" s="70"/>
      <c r="BN245" s="70"/>
      <c r="BO245" s="70"/>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78" t="s">
        <v>42</v>
      </c>
      <c r="CR245" s="78"/>
      <c r="CS245" s="78"/>
      <c r="CT245" s="78"/>
      <c r="CU245" s="78"/>
      <c r="CV245" s="78"/>
      <c r="CW245" s="78"/>
      <c r="CX245" s="78"/>
      <c r="CY245" s="78"/>
    </row>
    <row r="246" spans="1:257" x14ac:dyDescent="0.2">
      <c r="A246" s="42" t="s">
        <v>230</v>
      </c>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33"/>
      <c r="AW246" s="33"/>
      <c r="AX246" s="33"/>
      <c r="AY246" s="33"/>
      <c r="AZ246" s="43"/>
      <c r="BA246" s="43"/>
      <c r="BB246" s="43"/>
      <c r="BC246" s="43"/>
      <c r="BD246" s="43"/>
      <c r="BE246" s="43"/>
      <c r="BF246" s="43"/>
      <c r="BG246" s="43"/>
      <c r="BH246" s="43"/>
      <c r="BI246" s="43"/>
      <c r="BJ246" s="43"/>
      <c r="BK246" s="70"/>
      <c r="BL246" s="70"/>
      <c r="BM246" s="70"/>
      <c r="BN246" s="70"/>
      <c r="BO246" s="70"/>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78"/>
      <c r="CR246" s="78"/>
      <c r="CS246" s="78"/>
      <c r="CT246" s="78"/>
      <c r="CU246" s="78"/>
      <c r="CV246" s="78"/>
      <c r="CW246" s="78"/>
      <c r="CX246" s="78"/>
      <c r="CY246" s="78"/>
    </row>
    <row r="247" spans="1:257" x14ac:dyDescent="0.2">
      <c r="A247" s="72" t="s">
        <v>231</v>
      </c>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33" t="s">
        <v>232</v>
      </c>
      <c r="AW247" s="33"/>
      <c r="AX247" s="33"/>
      <c r="AY247" s="33"/>
      <c r="AZ247" s="43"/>
      <c r="BA247" s="43"/>
      <c r="BB247" s="43"/>
      <c r="BC247" s="43"/>
      <c r="BD247" s="43"/>
      <c r="BE247" s="43"/>
      <c r="BF247" s="43"/>
      <c r="BG247" s="43"/>
      <c r="BH247" s="43"/>
      <c r="BI247" s="43"/>
      <c r="BJ247" s="43"/>
      <c r="BK247" s="70"/>
      <c r="BL247" s="70"/>
      <c r="BM247" s="70"/>
      <c r="BN247" s="70"/>
      <c r="BO247" s="70"/>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78" t="s">
        <v>42</v>
      </c>
      <c r="CR247" s="78"/>
      <c r="CS247" s="78"/>
      <c r="CT247" s="78"/>
      <c r="CU247" s="78"/>
      <c r="CV247" s="78"/>
      <c r="CW247" s="78"/>
      <c r="CX247" s="78"/>
      <c r="CY247" s="78"/>
    </row>
    <row r="248" spans="1:257" x14ac:dyDescent="0.2">
      <c r="A248" s="72" t="s">
        <v>233</v>
      </c>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33" t="s">
        <v>234</v>
      </c>
      <c r="AW248" s="33"/>
      <c r="AX248" s="33"/>
      <c r="AY248" s="33"/>
      <c r="AZ248" s="43"/>
      <c r="BA248" s="43"/>
      <c r="BB248" s="43"/>
      <c r="BC248" s="43"/>
      <c r="BD248" s="43"/>
      <c r="BE248" s="43"/>
      <c r="BF248" s="43"/>
      <c r="BG248" s="43"/>
      <c r="BH248" s="43"/>
      <c r="BI248" s="43"/>
      <c r="BJ248" s="43"/>
      <c r="BK248" s="70"/>
      <c r="BL248" s="70"/>
      <c r="BM248" s="70"/>
      <c r="BN248" s="70"/>
      <c r="BO248" s="70"/>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78" t="s">
        <v>42</v>
      </c>
      <c r="CR248" s="78"/>
      <c r="CS248" s="78"/>
      <c r="CT248" s="78"/>
      <c r="CU248" s="78"/>
      <c r="CV248" s="78"/>
      <c r="CW248" s="78"/>
      <c r="CX248" s="78"/>
      <c r="CY248" s="78"/>
    </row>
    <row r="249" spans="1:257" x14ac:dyDescent="0.2">
      <c r="A249" s="108" t="s">
        <v>235</v>
      </c>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6" t="s">
        <v>236</v>
      </c>
      <c r="AW249" s="106"/>
      <c r="AX249" s="106"/>
      <c r="AY249" s="106"/>
      <c r="AZ249" s="106" t="s">
        <v>42</v>
      </c>
      <c r="BA249" s="106"/>
      <c r="BB249" s="106"/>
      <c r="BC249" s="106"/>
      <c r="BD249" s="106"/>
      <c r="BE249" s="106"/>
      <c r="BF249" s="106" t="s">
        <v>42</v>
      </c>
      <c r="BG249" s="106"/>
      <c r="BH249" s="106"/>
      <c r="BI249" s="106"/>
      <c r="BJ249" s="106"/>
      <c r="BK249" s="106" t="s">
        <v>42</v>
      </c>
      <c r="BL249" s="106"/>
      <c r="BM249" s="106"/>
      <c r="BN249" s="106"/>
      <c r="BO249" s="106"/>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78" t="s">
        <v>42</v>
      </c>
      <c r="CR249" s="78"/>
      <c r="CS249" s="78"/>
      <c r="CT249" s="78"/>
      <c r="CU249" s="78"/>
      <c r="CV249" s="78"/>
      <c r="CW249" s="78"/>
      <c r="CX249" s="78"/>
      <c r="CY249" s="78"/>
    </row>
    <row r="250" spans="1:257" x14ac:dyDescent="0.2">
      <c r="A250" s="71" t="s">
        <v>80</v>
      </c>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33" t="s">
        <v>237</v>
      </c>
      <c r="AW250" s="33"/>
      <c r="AX250" s="33"/>
      <c r="AY250" s="33"/>
      <c r="AZ250" s="33" t="s">
        <v>238</v>
      </c>
      <c r="BA250" s="33"/>
      <c r="BB250" s="33"/>
      <c r="BC250" s="33"/>
      <c r="BD250" s="33"/>
      <c r="BE250" s="33"/>
      <c r="BF250" s="43"/>
      <c r="BG250" s="43"/>
      <c r="BH250" s="43"/>
      <c r="BI250" s="43"/>
      <c r="BJ250" s="43"/>
      <c r="BK250" s="70"/>
      <c r="BL250" s="70"/>
      <c r="BM250" s="70"/>
      <c r="BN250" s="70"/>
      <c r="BO250" s="70"/>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78" t="s">
        <v>42</v>
      </c>
      <c r="CR250" s="78"/>
      <c r="CS250" s="78"/>
      <c r="CT250" s="78"/>
      <c r="CU250" s="78"/>
      <c r="CV250" s="78"/>
      <c r="CW250" s="78"/>
      <c r="CX250" s="78"/>
      <c r="CY250" s="78"/>
    </row>
    <row r="251" spans="1:257" x14ac:dyDescent="0.2">
      <c r="A251" s="42" t="s">
        <v>239</v>
      </c>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33"/>
      <c r="AW251" s="33"/>
      <c r="AX251" s="33"/>
      <c r="AY251" s="33"/>
      <c r="AZ251" s="33"/>
      <c r="BA251" s="33"/>
      <c r="BB251" s="33"/>
      <c r="BC251" s="33"/>
      <c r="BD251" s="33"/>
      <c r="BE251" s="33"/>
      <c r="BF251" s="43"/>
      <c r="BG251" s="43"/>
      <c r="BH251" s="43"/>
      <c r="BI251" s="43"/>
      <c r="BJ251" s="43"/>
      <c r="BK251" s="70"/>
      <c r="BL251" s="70"/>
      <c r="BM251" s="70"/>
      <c r="BN251" s="70"/>
      <c r="BO251" s="70"/>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78"/>
      <c r="CR251" s="78"/>
      <c r="CS251" s="78"/>
      <c r="CT251" s="78"/>
      <c r="CU251" s="78"/>
      <c r="CV251" s="78"/>
      <c r="CW251" s="78"/>
      <c r="CX251" s="78"/>
      <c r="CY251" s="78"/>
    </row>
    <row r="252" spans="1:257" x14ac:dyDescent="0.2">
      <c r="A252" s="15"/>
      <c r="B252" s="15"/>
      <c r="C252" s="15"/>
      <c r="D252" s="15"/>
      <c r="E252" s="15"/>
      <c r="F252" s="15"/>
      <c r="G252" s="15"/>
      <c r="H252" s="15"/>
      <c r="I252" s="15"/>
      <c r="J252" s="15"/>
      <c r="K252" s="15"/>
      <c r="L252" s="15"/>
      <c r="M252" s="15"/>
      <c r="N252" s="15"/>
      <c r="O252" s="15"/>
      <c r="P252" s="15"/>
      <c r="Q252" s="15"/>
      <c r="R252" s="15"/>
    </row>
    <row r="253" spans="1:257" x14ac:dyDescent="0.2">
      <c r="A253" s="16" t="s">
        <v>240</v>
      </c>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c r="IW253" s="16"/>
    </row>
    <row r="254" spans="1:257" x14ac:dyDescent="0.2">
      <c r="A254" s="16" t="s">
        <v>241</v>
      </c>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c r="IW254" s="16"/>
    </row>
    <row r="255" spans="1:257" s="1" customFormat="1" x14ac:dyDescent="0.2">
      <c r="A255" s="16" t="s">
        <v>242</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row>
    <row r="256" spans="1:257" s="16" customFormat="1" x14ac:dyDescent="0.2">
      <c r="A256" s="16" t="s">
        <v>243</v>
      </c>
    </row>
    <row r="257" spans="1:257" s="16" customFormat="1" x14ac:dyDescent="0.2">
      <c r="A257" s="16" t="s">
        <v>244</v>
      </c>
    </row>
    <row r="258" spans="1:257" s="16" customFormat="1" x14ac:dyDescent="0.2">
      <c r="A258" s="114" t="s">
        <v>245</v>
      </c>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114"/>
      <c r="BV258" s="114"/>
      <c r="BW258" s="114"/>
      <c r="BX258" s="114"/>
      <c r="BY258" s="114"/>
      <c r="BZ258" s="114"/>
      <c r="CA258" s="114"/>
      <c r="CB258" s="114"/>
      <c r="CC258" s="114"/>
      <c r="CD258" s="114"/>
      <c r="CE258" s="114"/>
      <c r="CF258" s="114"/>
      <c r="CG258" s="114"/>
      <c r="CH258" s="114"/>
      <c r="CI258" s="114"/>
      <c r="CJ258" s="114"/>
      <c r="CK258" s="114"/>
      <c r="CL258" s="114"/>
      <c r="CM258" s="114"/>
      <c r="CN258" s="114"/>
      <c r="CO258" s="114"/>
      <c r="CP258" s="114"/>
      <c r="CQ258" s="114"/>
      <c r="CR258" s="114"/>
      <c r="CS258" s="114"/>
      <c r="CT258" s="114"/>
      <c r="CU258" s="114"/>
      <c r="CV258" s="114"/>
      <c r="CW258" s="114"/>
      <c r="CX258" s="114"/>
      <c r="CY258" s="114"/>
    </row>
    <row r="259" spans="1:257" s="16" customForma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c r="BC259" s="114"/>
      <c r="BD259" s="114"/>
      <c r="BE259" s="114"/>
      <c r="BF259" s="114"/>
      <c r="BG259" s="114"/>
      <c r="BH259" s="114"/>
      <c r="BI259" s="114"/>
      <c r="BJ259" s="114"/>
      <c r="BK259" s="114"/>
      <c r="BL259" s="114"/>
      <c r="BM259" s="114"/>
      <c r="BN259" s="114"/>
      <c r="BO259" s="114"/>
      <c r="BP259" s="114"/>
      <c r="BQ259" s="114"/>
      <c r="BR259" s="114"/>
      <c r="BS259" s="114"/>
      <c r="BT259" s="114"/>
      <c r="BU259" s="114"/>
      <c r="BV259" s="114"/>
      <c r="BW259" s="114"/>
      <c r="BX259" s="114"/>
      <c r="BY259" s="114"/>
      <c r="BZ259" s="114"/>
      <c r="CA259" s="114"/>
      <c r="CB259" s="114"/>
      <c r="CC259" s="114"/>
      <c r="CD259" s="114"/>
      <c r="CE259" s="114"/>
      <c r="CF259" s="114"/>
      <c r="CG259" s="114"/>
      <c r="CH259" s="114"/>
      <c r="CI259" s="114"/>
      <c r="CJ259" s="114"/>
      <c r="CK259" s="114"/>
      <c r="CL259" s="114"/>
      <c r="CM259" s="114"/>
      <c r="CN259" s="114"/>
      <c r="CO259" s="114"/>
      <c r="CP259" s="114"/>
      <c r="CQ259" s="114"/>
      <c r="CR259" s="114"/>
      <c r="CS259" s="114"/>
      <c r="CT259" s="114"/>
      <c r="CU259" s="114"/>
      <c r="CV259" s="114"/>
      <c r="CW259" s="114"/>
      <c r="CX259" s="114"/>
      <c r="CY259" s="114"/>
    </row>
    <row r="260" spans="1:257" s="16" customFormat="1" x14ac:dyDescent="0.2">
      <c r="A260" s="16" t="s">
        <v>246</v>
      </c>
    </row>
    <row r="261" spans="1:257" s="16" customFormat="1" x14ac:dyDescent="0.2">
      <c r="A261" s="114" t="s">
        <v>247</v>
      </c>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4"/>
      <c r="BU261" s="114"/>
      <c r="BV261" s="114"/>
      <c r="BW261" s="114"/>
      <c r="BX261" s="114"/>
      <c r="BY261" s="114"/>
      <c r="BZ261" s="114"/>
      <c r="CA261" s="114"/>
      <c r="CB261" s="114"/>
      <c r="CC261" s="114"/>
      <c r="CD261" s="114"/>
      <c r="CE261" s="114"/>
      <c r="CF261" s="114"/>
      <c r="CG261" s="114"/>
      <c r="CH261" s="114"/>
      <c r="CI261" s="114"/>
      <c r="CJ261" s="114"/>
      <c r="CK261" s="114"/>
      <c r="CL261" s="114"/>
      <c r="CM261" s="114"/>
      <c r="CN261" s="114"/>
      <c r="CO261" s="114"/>
      <c r="CP261" s="114"/>
      <c r="CQ261" s="114"/>
      <c r="CR261" s="114"/>
      <c r="CS261" s="114"/>
      <c r="CT261" s="114"/>
      <c r="CU261" s="114"/>
      <c r="CV261" s="114"/>
      <c r="CW261" s="114"/>
      <c r="CX261" s="114"/>
      <c r="CY261" s="114"/>
    </row>
    <row r="262" spans="1:257" s="16" customFormat="1" ht="26.45" customHeight="1" x14ac:dyDescent="0.2">
      <c r="A262" s="114" t="s">
        <v>248</v>
      </c>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row>
    <row r="263" spans="1:257" s="16" customFormat="1" ht="35.25" customHeight="1" x14ac:dyDescent="0.2">
      <c r="A263" s="114" t="s">
        <v>249</v>
      </c>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4"/>
      <c r="BR263" s="114"/>
      <c r="BS263" s="114"/>
      <c r="BT263" s="114"/>
      <c r="BU263" s="114"/>
      <c r="BV263" s="114"/>
      <c r="BW263" s="114"/>
      <c r="BX263" s="114"/>
      <c r="BY263" s="114"/>
      <c r="BZ263" s="114"/>
      <c r="CA263" s="114"/>
      <c r="CB263" s="114"/>
      <c r="CC263" s="114"/>
      <c r="CD263" s="114"/>
      <c r="CE263" s="114"/>
      <c r="CF263" s="114"/>
      <c r="CG263" s="114"/>
      <c r="CH263" s="114"/>
      <c r="CI263" s="114"/>
      <c r="CJ263" s="114"/>
      <c r="CK263" s="114"/>
      <c r="CL263" s="114"/>
      <c r="CM263" s="114"/>
      <c r="CN263" s="114"/>
      <c r="CO263" s="114"/>
      <c r="CP263" s="114"/>
      <c r="CQ263" s="114"/>
      <c r="CR263" s="114"/>
      <c r="CS263" s="114"/>
      <c r="CT263" s="114"/>
      <c r="CU263" s="114"/>
      <c r="CV263" s="114"/>
      <c r="CW263" s="114"/>
      <c r="CX263" s="114"/>
      <c r="CY263" s="114"/>
    </row>
    <row r="264" spans="1:257" s="16" customFormat="1" x14ac:dyDescent="0.2">
      <c r="A264" s="114" t="s">
        <v>250</v>
      </c>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4"/>
      <c r="AY264" s="114"/>
      <c r="AZ264" s="114"/>
      <c r="BA264" s="114"/>
      <c r="BB264" s="114"/>
      <c r="BC264" s="114"/>
      <c r="BD264" s="114"/>
      <c r="BE264" s="114"/>
      <c r="BF264" s="114"/>
      <c r="BG264" s="114"/>
      <c r="BH264" s="114"/>
      <c r="BI264" s="114"/>
      <c r="BJ264" s="114"/>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14"/>
      <c r="CR264" s="114"/>
      <c r="CS264" s="114"/>
      <c r="CT264" s="114"/>
      <c r="CU264" s="114"/>
      <c r="CV264" s="114"/>
      <c r="CW264" s="114"/>
      <c r="CX264" s="114"/>
      <c r="CY264" s="114"/>
    </row>
    <row r="265" spans="1:257" s="16" customForma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4"/>
      <c r="AY265" s="114"/>
      <c r="AZ265" s="114"/>
      <c r="BA265" s="114"/>
      <c r="BB265" s="114"/>
      <c r="BC265" s="114"/>
      <c r="BD265" s="114"/>
      <c r="BE265" s="114"/>
      <c r="BF265" s="114"/>
      <c r="BG265" s="114"/>
      <c r="BH265" s="114"/>
      <c r="BI265" s="114"/>
      <c r="BJ265" s="114"/>
      <c r="BK265" s="114"/>
      <c r="BL265" s="114"/>
      <c r="BM265" s="114"/>
      <c r="BN265" s="114"/>
      <c r="BO265" s="114"/>
      <c r="BP265" s="114"/>
      <c r="BQ265" s="114"/>
      <c r="BR265" s="114"/>
      <c r="BS265" s="114"/>
      <c r="BT265" s="114"/>
      <c r="BU265" s="114"/>
      <c r="BV265" s="114"/>
      <c r="BW265" s="114"/>
      <c r="BX265" s="114"/>
      <c r="BY265" s="114"/>
      <c r="BZ265" s="114"/>
      <c r="CA265" s="114"/>
      <c r="CB265" s="114"/>
      <c r="CC265" s="114"/>
      <c r="CD265" s="114"/>
      <c r="CE265" s="114"/>
      <c r="CF265" s="114"/>
      <c r="CG265" s="114"/>
      <c r="CH265" s="114"/>
      <c r="CI265" s="114"/>
      <c r="CJ265" s="114"/>
      <c r="CK265" s="114"/>
      <c r="CL265" s="114"/>
      <c r="CM265" s="114"/>
      <c r="CN265" s="114"/>
      <c r="CO265" s="114"/>
      <c r="CP265" s="114"/>
      <c r="CQ265" s="114"/>
      <c r="CR265" s="114"/>
      <c r="CS265" s="114"/>
      <c r="CT265" s="114"/>
      <c r="CU265" s="114"/>
      <c r="CV265" s="114"/>
      <c r="CW265" s="114"/>
      <c r="CX265" s="114"/>
      <c r="CY265" s="114"/>
    </row>
    <row r="266" spans="1:257" s="16" customFormat="1" x14ac:dyDescent="0.2">
      <c r="A266" s="16" t="s">
        <v>251</v>
      </c>
    </row>
    <row r="267" spans="1:257" s="16" customFormat="1" ht="33.75" customHeight="1" x14ac:dyDescent="0.2">
      <c r="A267" s="114" t="s">
        <v>252</v>
      </c>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4"/>
      <c r="AY267" s="114"/>
      <c r="AZ267" s="114"/>
      <c r="BA267" s="114"/>
      <c r="BB267" s="114"/>
      <c r="BC267" s="114"/>
      <c r="BD267" s="114"/>
      <c r="BE267" s="114"/>
      <c r="BF267" s="114"/>
      <c r="BG267" s="114"/>
      <c r="BH267" s="114"/>
      <c r="BI267" s="114"/>
      <c r="BJ267" s="114"/>
      <c r="BK267" s="114"/>
      <c r="BL267" s="114"/>
      <c r="BM267" s="114"/>
      <c r="BN267" s="114"/>
      <c r="BO267" s="114"/>
      <c r="BP267" s="114"/>
      <c r="BQ267" s="114"/>
      <c r="BR267" s="114"/>
      <c r="BS267" s="114"/>
      <c r="BT267" s="114"/>
      <c r="BU267" s="114"/>
      <c r="BV267" s="114"/>
      <c r="BW267" s="114"/>
      <c r="BX267" s="114"/>
      <c r="BY267" s="114"/>
      <c r="BZ267" s="114"/>
      <c r="CA267" s="114"/>
      <c r="CB267" s="114"/>
      <c r="CC267" s="114"/>
      <c r="CD267" s="114"/>
      <c r="CE267" s="114"/>
      <c r="CF267" s="114"/>
      <c r="CG267" s="114"/>
      <c r="CH267" s="114"/>
      <c r="CI267" s="114"/>
      <c r="CJ267" s="114"/>
      <c r="CK267" s="114"/>
      <c r="CL267" s="114"/>
      <c r="CM267" s="114"/>
      <c r="CN267" s="114"/>
      <c r="CO267" s="114"/>
      <c r="CP267" s="114"/>
      <c r="CQ267" s="114"/>
      <c r="CR267" s="114"/>
      <c r="CS267" s="114"/>
      <c r="CT267" s="114"/>
      <c r="CU267" s="114"/>
      <c r="CV267" s="114"/>
      <c r="CW267" s="114"/>
      <c r="CX267" s="114"/>
      <c r="CY267" s="114"/>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s="16" customForma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sheetData>
  <mergeCells count="1608">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224:AU224"/>
    <mergeCell ref="AV224:AY224"/>
    <mergeCell ref="AZ224:BE224"/>
    <mergeCell ref="BF224:BJ224"/>
    <mergeCell ref="BK224:BO224"/>
    <mergeCell ref="BP224:BX224"/>
    <mergeCell ref="BY224:CG224"/>
    <mergeCell ref="A220:AU220"/>
    <mergeCell ref="AV220:AY220"/>
    <mergeCell ref="AZ220:BE220"/>
    <mergeCell ref="BF220:BJ220"/>
    <mergeCell ref="BK220:BO220"/>
    <mergeCell ref="BP220:BX220"/>
    <mergeCell ref="CH224:CP224"/>
    <mergeCell ref="CQ224:CY224"/>
    <mergeCell ref="A221:AU221"/>
    <mergeCell ref="AV221:AY221"/>
    <mergeCell ref="AZ221:BE221"/>
    <mergeCell ref="BF221:BJ221"/>
    <mergeCell ref="BK221:BO221"/>
    <mergeCell ref="BP221:BX221"/>
    <mergeCell ref="BY221:CG221"/>
    <mergeCell ref="CH221:CP221"/>
    <mergeCell ref="CQ221:CY221"/>
    <mergeCell ref="A222:AU222"/>
    <mergeCell ref="AV222:AY222"/>
    <mergeCell ref="AZ222:BE222"/>
    <mergeCell ref="BF222:BJ222"/>
    <mergeCell ref="BK222:BO222"/>
    <mergeCell ref="BP222:BX222"/>
    <mergeCell ref="BY222:CG222"/>
    <mergeCell ref="CH222:CP222"/>
    <mergeCell ref="A233:AU233"/>
    <mergeCell ref="AV233:AY233"/>
    <mergeCell ref="AZ233:BE233"/>
    <mergeCell ref="BF233:BJ233"/>
    <mergeCell ref="BK233:BO233"/>
    <mergeCell ref="BP233:BX233"/>
    <mergeCell ref="BY233:CG233"/>
    <mergeCell ref="CH233:CP233"/>
    <mergeCell ref="CQ233:CY233"/>
    <mergeCell ref="A232:AU232"/>
    <mergeCell ref="AV232:AY232"/>
    <mergeCell ref="AZ232:BE232"/>
    <mergeCell ref="BF232:BJ232"/>
    <mergeCell ref="BK232:BO232"/>
    <mergeCell ref="BP232:BX232"/>
    <mergeCell ref="BY232:CG232"/>
    <mergeCell ref="CH232:CP232"/>
    <mergeCell ref="CQ232:CY232"/>
    <mergeCell ref="BY236:CG237"/>
    <mergeCell ref="CH236:CP237"/>
    <mergeCell ref="CQ236:CY237"/>
    <mergeCell ref="A237:AU237"/>
    <mergeCell ref="A238:AU238"/>
    <mergeCell ref="AV238:AY240"/>
    <mergeCell ref="AZ238:BE240"/>
    <mergeCell ref="BF238:BJ240"/>
    <mergeCell ref="BK238:BO240"/>
    <mergeCell ref="BP238:BX240"/>
    <mergeCell ref="A236:AU236"/>
    <mergeCell ref="AV236:AY237"/>
    <mergeCell ref="AZ236:BE237"/>
    <mergeCell ref="BF236:BJ237"/>
    <mergeCell ref="BK236:BO237"/>
    <mergeCell ref="BP236:BX237"/>
    <mergeCell ref="BY238:CG240"/>
    <mergeCell ref="CH238:CP240"/>
    <mergeCell ref="CQ238:CY240"/>
    <mergeCell ref="A239:AU239"/>
    <mergeCell ref="A240:AU240"/>
    <mergeCell ref="A243:AU243"/>
    <mergeCell ref="AV243:AY243"/>
    <mergeCell ref="AZ243:BE243"/>
    <mergeCell ref="BF243:BJ243"/>
    <mergeCell ref="BK243:BO243"/>
    <mergeCell ref="BP243:BX243"/>
    <mergeCell ref="BY243:CG243"/>
    <mergeCell ref="CH243:CP243"/>
    <mergeCell ref="CQ243:CY243"/>
    <mergeCell ref="A241:AU241"/>
    <mergeCell ref="AV241:AY242"/>
    <mergeCell ref="AZ241:BE242"/>
    <mergeCell ref="BF241:BJ242"/>
    <mergeCell ref="BK241:BO242"/>
    <mergeCell ref="BP241:BX242"/>
    <mergeCell ref="BY241:CG242"/>
    <mergeCell ref="CH241:CP242"/>
    <mergeCell ref="CQ241:CY242"/>
    <mergeCell ref="A242:AU242"/>
    <mergeCell ref="A245:AU245"/>
    <mergeCell ref="AV245:AY246"/>
    <mergeCell ref="AZ245:BE246"/>
    <mergeCell ref="BF245:BJ246"/>
    <mergeCell ref="BK245:BO246"/>
    <mergeCell ref="BP245:BX246"/>
    <mergeCell ref="BY245:CG246"/>
    <mergeCell ref="CH245:CP246"/>
    <mergeCell ref="CQ245:CY246"/>
    <mergeCell ref="A246:AU246"/>
    <mergeCell ref="A244:AU244"/>
    <mergeCell ref="AV244:AY244"/>
    <mergeCell ref="AZ244:BE244"/>
    <mergeCell ref="BF244:BJ244"/>
    <mergeCell ref="BK244:BO244"/>
    <mergeCell ref="BP244:BX244"/>
    <mergeCell ref="BY244:CG244"/>
    <mergeCell ref="CH244:CP244"/>
    <mergeCell ref="CQ244:CY244"/>
    <mergeCell ref="A248:AU248"/>
    <mergeCell ref="AV248:AY248"/>
    <mergeCell ref="AZ248:BE248"/>
    <mergeCell ref="BF248:BJ248"/>
    <mergeCell ref="BK248:BO248"/>
    <mergeCell ref="BP248:BX248"/>
    <mergeCell ref="BY248:CG248"/>
    <mergeCell ref="CH248:CP248"/>
    <mergeCell ref="CQ248:CY248"/>
    <mergeCell ref="A247:AU247"/>
    <mergeCell ref="AV247:AY247"/>
    <mergeCell ref="AZ247:BE247"/>
    <mergeCell ref="BF247:BJ247"/>
    <mergeCell ref="BK247:BO247"/>
    <mergeCell ref="BP247:BX247"/>
    <mergeCell ref="BY247:CG247"/>
    <mergeCell ref="CH247:CP247"/>
    <mergeCell ref="CQ247:CY247"/>
    <mergeCell ref="A262:CY262"/>
    <mergeCell ref="A263:CY263"/>
    <mergeCell ref="A264:CY265"/>
    <mergeCell ref="A267:CY267"/>
    <mergeCell ref="BY250:CG251"/>
    <mergeCell ref="CH250:CP251"/>
    <mergeCell ref="CQ250:CY251"/>
    <mergeCell ref="A251:AU251"/>
    <mergeCell ref="A258:CY259"/>
    <mergeCell ref="A261:CY261"/>
    <mergeCell ref="A250:AU250"/>
    <mergeCell ref="AV250:AY251"/>
    <mergeCell ref="AZ250:BE251"/>
    <mergeCell ref="BF250:BJ251"/>
    <mergeCell ref="BK250:BO251"/>
    <mergeCell ref="BP250:BX251"/>
    <mergeCell ref="A249:AU249"/>
    <mergeCell ref="AV249:AY249"/>
    <mergeCell ref="AZ249:BE249"/>
    <mergeCell ref="BF249:BJ249"/>
    <mergeCell ref="BK249:BO249"/>
    <mergeCell ref="BP249:BX249"/>
    <mergeCell ref="BY249:CG249"/>
    <mergeCell ref="CH249:CP249"/>
    <mergeCell ref="CQ249:CY249"/>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5:AU215"/>
    <mergeCell ref="AV215:AY215"/>
    <mergeCell ref="AZ215:BE215"/>
    <mergeCell ref="BF215:BJ215"/>
    <mergeCell ref="BK215:BO215"/>
    <mergeCell ref="BP215:BX215"/>
    <mergeCell ref="BY215:CG215"/>
    <mergeCell ref="CH215:CP215"/>
    <mergeCell ref="CQ215:CY215"/>
    <mergeCell ref="A216:AU216"/>
    <mergeCell ref="AV216:AY216"/>
    <mergeCell ref="AZ216:BE216"/>
    <mergeCell ref="BF216:BJ216"/>
    <mergeCell ref="BK216:BO216"/>
    <mergeCell ref="BP217:BX217"/>
    <mergeCell ref="BY216:CG216"/>
    <mergeCell ref="CH216:CP216"/>
    <mergeCell ref="CQ216:CY216"/>
    <mergeCell ref="A218:AU218"/>
    <mergeCell ref="AV218:AY218"/>
    <mergeCell ref="AZ218:BE218"/>
    <mergeCell ref="BF218:BJ218"/>
    <mergeCell ref="BK218:BO218"/>
    <mergeCell ref="BP218:BX218"/>
    <mergeCell ref="BY218:CG218"/>
    <mergeCell ref="CH218:CP218"/>
    <mergeCell ref="CQ218:CY218"/>
    <mergeCell ref="A217:AU217"/>
    <mergeCell ref="AV217:AY217"/>
    <mergeCell ref="AZ217:BE217"/>
    <mergeCell ref="BF217:BJ217"/>
    <mergeCell ref="BK217:BO217"/>
    <mergeCell ref="BP216:BX216"/>
    <mergeCell ref="BY217:CG217"/>
    <mergeCell ref="CH217:CP217"/>
    <mergeCell ref="CQ217:CY217"/>
    <mergeCell ref="CQ222:CY222"/>
    <mergeCell ref="A219:AU219"/>
    <mergeCell ref="AV219:AY219"/>
    <mergeCell ref="AZ219:BE219"/>
    <mergeCell ref="BF219:BJ219"/>
    <mergeCell ref="BK219:BO219"/>
    <mergeCell ref="BP219:BX219"/>
    <mergeCell ref="BY219:CG219"/>
    <mergeCell ref="CH219:CP219"/>
    <mergeCell ref="CQ219:CY219"/>
    <mergeCell ref="BY220:CG220"/>
    <mergeCell ref="CH220:CP220"/>
    <mergeCell ref="CQ220:CY220"/>
    <mergeCell ref="A223:AU223"/>
    <mergeCell ref="AV223:AY223"/>
    <mergeCell ref="AZ223:BE223"/>
    <mergeCell ref="BF223:BJ223"/>
    <mergeCell ref="BK223:BO223"/>
    <mergeCell ref="BP223:BX223"/>
    <mergeCell ref="BY223:CG223"/>
    <mergeCell ref="CH223:CP223"/>
    <mergeCell ref="CQ223:CY223"/>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X225"/>
    <mergeCell ref="BY225:CG225"/>
    <mergeCell ref="CH225:CP225"/>
    <mergeCell ref="CQ225:CY225"/>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BY231:CG231"/>
    <mergeCell ref="CH231:CP231"/>
    <mergeCell ref="CQ231:CY231"/>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CQ229:CY229"/>
    <mergeCell ref="AZ197:BE197"/>
    <mergeCell ref="BF197:BJ197"/>
    <mergeCell ref="CZ68:DH70"/>
    <mergeCell ref="CQ71:CY71"/>
    <mergeCell ref="CQ72:CY72"/>
    <mergeCell ref="CQ75:CY75"/>
    <mergeCell ref="CQ76:CY76"/>
    <mergeCell ref="CQ77:CY77"/>
    <mergeCell ref="A235:AU235"/>
    <mergeCell ref="AV235:AY235"/>
    <mergeCell ref="AZ235:BE235"/>
    <mergeCell ref="BF235:BJ235"/>
    <mergeCell ref="BK235:BO235"/>
    <mergeCell ref="BP235:BX235"/>
    <mergeCell ref="BY235:CG235"/>
    <mergeCell ref="CH235:CP235"/>
    <mergeCell ref="CQ235:CY235"/>
    <mergeCell ref="A234:AU234"/>
    <mergeCell ref="AV234:AY234"/>
    <mergeCell ref="AZ234:BE234"/>
    <mergeCell ref="BF234:BJ234"/>
    <mergeCell ref="BK234:BO234"/>
    <mergeCell ref="BP234:BX234"/>
    <mergeCell ref="BY234:CG234"/>
    <mergeCell ref="CH234:CP234"/>
    <mergeCell ref="CQ234:CY234"/>
    <mergeCell ref="A231:AU231"/>
    <mergeCell ref="AV231:AY231"/>
    <mergeCell ref="AZ231:BE231"/>
    <mergeCell ref="BF231:BJ231"/>
    <mergeCell ref="BK231:BO231"/>
    <mergeCell ref="BP231:BX231"/>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2:CG132"/>
    <mergeCell ref="BY133:CG133"/>
    <mergeCell ref="BY134:CG134"/>
    <mergeCell ref="BY135:CG135"/>
    <mergeCell ref="A197:AU197"/>
    <mergeCell ref="AV197:AY197"/>
    <mergeCell ref="A141:AU141"/>
    <mergeCell ref="AV141:AY141"/>
    <mergeCell ref="AZ141:BE141"/>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CH117:CP117"/>
    <mergeCell ref="AZ111:BE111"/>
    <mergeCell ref="BF111:BJ111"/>
    <mergeCell ref="AZ89:BE89"/>
    <mergeCell ref="BF89:BJ89"/>
    <mergeCell ref="BK89:BO89"/>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CQ117:CY117"/>
    <mergeCell ref="AZ115:BE115"/>
    <mergeCell ref="BF115:BJ115"/>
    <mergeCell ref="BK115:BO115"/>
    <mergeCell ref="BP115:BX115"/>
    <mergeCell ref="BY115:CG115"/>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28" workbookViewId="0">
      <selection activeCell="AH78" sqref="AH78"/>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3" t="s">
        <v>253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row>
    <row r="2" spans="1:261" ht="13.15" customHeight="1" x14ac:dyDescent="0.2">
      <c r="A2" s="264" t="s">
        <v>254</v>
      </c>
      <c r="B2" s="264"/>
      <c r="C2" s="264"/>
      <c r="D2" s="264"/>
      <c r="E2" s="264"/>
      <c r="F2" s="264" t="s">
        <v>32</v>
      </c>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t="s">
        <v>255</v>
      </c>
      <c r="BE2" s="264"/>
      <c r="BF2" s="264"/>
      <c r="BG2" s="264"/>
      <c r="BH2" s="264"/>
      <c r="BI2" s="264"/>
      <c r="BJ2" s="264" t="s">
        <v>256</v>
      </c>
      <c r="BK2" s="264"/>
      <c r="BL2" s="264"/>
      <c r="BM2" s="264"/>
      <c r="BN2" s="264"/>
      <c r="BO2" s="264"/>
      <c r="BP2" s="264" t="s">
        <v>257</v>
      </c>
      <c r="BQ2" s="264"/>
      <c r="BR2" s="264"/>
      <c r="BS2" s="264"/>
      <c r="BT2" s="264"/>
      <c r="BU2" s="264"/>
      <c r="BV2" s="264"/>
      <c r="BW2" s="264"/>
      <c r="BX2" s="264" t="s">
        <v>36</v>
      </c>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row>
    <row r="3" spans="1:261" s="16" customFormat="1" ht="70.5" customHeight="1" x14ac:dyDescent="0.2">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t="s">
        <v>385</v>
      </c>
      <c r="BY3" s="264"/>
      <c r="BZ3" s="264"/>
      <c r="CA3" s="264"/>
      <c r="CB3" s="264"/>
      <c r="CC3" s="264"/>
      <c r="CD3" s="264"/>
      <c r="CE3" s="264"/>
      <c r="CF3" s="264" t="s">
        <v>386</v>
      </c>
      <c r="CG3" s="264"/>
      <c r="CH3" s="264"/>
      <c r="CI3" s="264"/>
      <c r="CJ3" s="264"/>
      <c r="CK3" s="264"/>
      <c r="CL3" s="264"/>
      <c r="CM3" s="264"/>
      <c r="CN3" s="264" t="s">
        <v>387</v>
      </c>
      <c r="CO3" s="264"/>
      <c r="CP3" s="264"/>
      <c r="CQ3" s="264"/>
      <c r="CR3" s="264"/>
      <c r="CS3" s="264"/>
      <c r="CT3" s="264"/>
      <c r="CU3" s="264"/>
      <c r="CV3" s="264" t="s">
        <v>37</v>
      </c>
      <c r="CW3" s="264"/>
      <c r="CX3" s="264"/>
      <c r="CY3" s="264"/>
      <c r="CZ3" s="264"/>
      <c r="DA3" s="264"/>
      <c r="DB3" s="264"/>
      <c r="DC3" s="264"/>
      <c r="IX3"/>
      <c r="IY3"/>
      <c r="IZ3"/>
      <c r="JA3"/>
    </row>
    <row r="4" spans="1:261" s="16" customFormat="1" ht="13.15" customHeight="1" x14ac:dyDescent="0.2">
      <c r="A4" s="262">
        <v>1</v>
      </c>
      <c r="B4" s="262"/>
      <c r="C4" s="262"/>
      <c r="D4" s="262"/>
      <c r="E4" s="262"/>
      <c r="F4" s="262">
        <v>2</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v>3</v>
      </c>
      <c r="BE4" s="262"/>
      <c r="BF4" s="262"/>
      <c r="BG4" s="262"/>
      <c r="BH4" s="262"/>
      <c r="BI4" s="262"/>
      <c r="BJ4" s="262">
        <v>4</v>
      </c>
      <c r="BK4" s="262"/>
      <c r="BL4" s="262"/>
      <c r="BM4" s="262"/>
      <c r="BN4" s="262"/>
      <c r="BO4" s="262"/>
      <c r="BP4" s="183" t="s">
        <v>258</v>
      </c>
      <c r="BQ4" s="183"/>
      <c r="BR4" s="183"/>
      <c r="BS4" s="183"/>
      <c r="BT4" s="183"/>
      <c r="BU4" s="183"/>
      <c r="BV4" s="183"/>
      <c r="BW4" s="183"/>
      <c r="BX4" s="262">
        <v>5</v>
      </c>
      <c r="BY4" s="262"/>
      <c r="BZ4" s="262"/>
      <c r="CA4" s="262"/>
      <c r="CB4" s="262"/>
      <c r="CC4" s="262"/>
      <c r="CD4" s="262"/>
      <c r="CE4" s="262"/>
      <c r="CF4" s="262">
        <v>6</v>
      </c>
      <c r="CG4" s="262"/>
      <c r="CH4" s="262"/>
      <c r="CI4" s="262"/>
      <c r="CJ4" s="262"/>
      <c r="CK4" s="262"/>
      <c r="CL4" s="262"/>
      <c r="CM4" s="262"/>
      <c r="CN4" s="262">
        <v>7</v>
      </c>
      <c r="CO4" s="262"/>
      <c r="CP4" s="262"/>
      <c r="CQ4" s="262"/>
      <c r="CR4" s="262"/>
      <c r="CS4" s="262"/>
      <c r="CT4" s="262"/>
      <c r="CU4" s="262"/>
      <c r="CV4" s="262">
        <v>8</v>
      </c>
      <c r="CW4" s="262"/>
      <c r="CX4" s="262"/>
      <c r="CY4" s="262"/>
      <c r="CZ4" s="262"/>
      <c r="DA4" s="262"/>
      <c r="DB4" s="262"/>
      <c r="DC4" s="262"/>
      <c r="IX4"/>
      <c r="IY4"/>
      <c r="IZ4"/>
      <c r="JA4"/>
    </row>
    <row r="5" spans="1:261" s="16" customFormat="1" ht="15.75" x14ac:dyDescent="0.2">
      <c r="A5" s="261" t="s">
        <v>259</v>
      </c>
      <c r="B5" s="261"/>
      <c r="C5" s="261"/>
      <c r="D5" s="261"/>
      <c r="E5" s="261"/>
      <c r="F5" s="258" t="s">
        <v>260</v>
      </c>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61" t="s">
        <v>261</v>
      </c>
      <c r="BE5" s="261"/>
      <c r="BF5" s="261"/>
      <c r="BG5" s="261"/>
      <c r="BH5" s="261"/>
      <c r="BI5" s="261"/>
      <c r="BJ5" s="183" t="s">
        <v>42</v>
      </c>
      <c r="BK5" s="183"/>
      <c r="BL5" s="183"/>
      <c r="BM5" s="183"/>
      <c r="BN5" s="183"/>
      <c r="BO5" s="183"/>
      <c r="BP5" s="254"/>
      <c r="BQ5" s="254"/>
      <c r="BR5" s="254"/>
      <c r="BS5" s="254"/>
      <c r="BT5" s="254"/>
      <c r="BU5" s="254"/>
      <c r="BV5" s="254"/>
      <c r="BW5" s="254"/>
      <c r="BX5" s="253">
        <f>BX18+BX23</f>
        <v>41057158.129999995</v>
      </c>
      <c r="BY5" s="253"/>
      <c r="BZ5" s="253"/>
      <c r="CA5" s="253"/>
      <c r="CB5" s="253"/>
      <c r="CC5" s="253"/>
      <c r="CD5" s="253"/>
      <c r="CE5" s="253"/>
      <c r="CF5" s="253">
        <f t="shared" ref="CF5" si="0">CF18+CF23</f>
        <v>36908000</v>
      </c>
      <c r="CG5" s="253"/>
      <c r="CH5" s="253"/>
      <c r="CI5" s="253"/>
      <c r="CJ5" s="253"/>
      <c r="CK5" s="253"/>
      <c r="CL5" s="253"/>
      <c r="CM5" s="253"/>
      <c r="CN5" s="253">
        <f t="shared" ref="CN5" si="1">CN18+CN23</f>
        <v>36908000</v>
      </c>
      <c r="CO5" s="253"/>
      <c r="CP5" s="253"/>
      <c r="CQ5" s="253"/>
      <c r="CR5" s="253"/>
      <c r="CS5" s="253"/>
      <c r="CT5" s="253"/>
      <c r="CU5" s="253"/>
      <c r="CV5" s="254"/>
      <c r="CW5" s="254"/>
      <c r="CX5" s="254"/>
      <c r="CY5" s="254"/>
      <c r="CZ5" s="254"/>
      <c r="DA5" s="254"/>
      <c r="DB5" s="254"/>
      <c r="DC5" s="254"/>
      <c r="IX5"/>
      <c r="IY5"/>
      <c r="IZ5"/>
      <c r="JA5"/>
    </row>
    <row r="6" spans="1:261" s="16" customFormat="1" x14ac:dyDescent="0.2">
      <c r="A6" s="183" t="s">
        <v>262</v>
      </c>
      <c r="B6" s="183"/>
      <c r="C6" s="183"/>
      <c r="D6" s="183"/>
      <c r="E6" s="183"/>
      <c r="F6" s="255" t="s">
        <v>47</v>
      </c>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183" t="s">
        <v>263</v>
      </c>
      <c r="BE6" s="183"/>
      <c r="BF6" s="183"/>
      <c r="BG6" s="183"/>
      <c r="BH6" s="183"/>
      <c r="BI6" s="183"/>
      <c r="BJ6" s="183" t="s">
        <v>42</v>
      </c>
      <c r="BK6" s="183"/>
      <c r="BL6" s="183"/>
      <c r="BM6" s="183"/>
      <c r="BN6" s="183"/>
      <c r="BO6" s="183"/>
      <c r="BP6" s="254"/>
      <c r="BQ6" s="254"/>
      <c r="BR6" s="254"/>
      <c r="BS6" s="254"/>
      <c r="BT6" s="254"/>
      <c r="BU6" s="254"/>
      <c r="BV6" s="254"/>
      <c r="BW6" s="254"/>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4"/>
      <c r="CW6" s="254"/>
      <c r="CX6" s="254"/>
      <c r="CY6" s="254"/>
      <c r="CZ6" s="254"/>
      <c r="DA6" s="254"/>
      <c r="DB6" s="254"/>
      <c r="DC6" s="254"/>
      <c r="IX6"/>
      <c r="IY6"/>
      <c r="IZ6"/>
      <c r="JA6"/>
    </row>
    <row r="7" spans="1:261" s="16" customFormat="1" ht="13.15" customHeight="1" x14ac:dyDescent="0.2">
      <c r="A7" s="183"/>
      <c r="B7" s="183"/>
      <c r="C7" s="183"/>
      <c r="D7" s="183"/>
      <c r="E7" s="183"/>
      <c r="F7" s="110" t="s">
        <v>264</v>
      </c>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83"/>
      <c r="BE7" s="183"/>
      <c r="BF7" s="183"/>
      <c r="BG7" s="183"/>
      <c r="BH7" s="183"/>
      <c r="BI7" s="183"/>
      <c r="BJ7" s="183"/>
      <c r="BK7" s="183"/>
      <c r="BL7" s="183"/>
      <c r="BM7" s="183"/>
      <c r="BN7" s="183"/>
      <c r="BO7" s="183"/>
      <c r="BP7" s="254"/>
      <c r="BQ7" s="254"/>
      <c r="BR7" s="254"/>
      <c r="BS7" s="254"/>
      <c r="BT7" s="254"/>
      <c r="BU7" s="254"/>
      <c r="BV7" s="254"/>
      <c r="BW7" s="254"/>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4"/>
      <c r="CW7" s="254"/>
      <c r="CX7" s="254"/>
      <c r="CY7" s="254"/>
      <c r="CZ7" s="254"/>
      <c r="DA7" s="254"/>
      <c r="DB7" s="254"/>
      <c r="DC7" s="254"/>
      <c r="IX7"/>
      <c r="IY7"/>
      <c r="IZ7"/>
      <c r="JA7"/>
    </row>
    <row r="8" spans="1:261" s="16" customFormat="1" x14ac:dyDescent="0.2">
      <c r="A8" s="183"/>
      <c r="B8" s="183"/>
      <c r="C8" s="183"/>
      <c r="D8" s="183"/>
      <c r="E8" s="183"/>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83"/>
      <c r="BE8" s="183"/>
      <c r="BF8" s="183"/>
      <c r="BG8" s="183"/>
      <c r="BH8" s="183"/>
      <c r="BI8" s="183"/>
      <c r="BJ8" s="183"/>
      <c r="BK8" s="183"/>
      <c r="BL8" s="183"/>
      <c r="BM8" s="183"/>
      <c r="BN8" s="183"/>
      <c r="BO8" s="183"/>
      <c r="BP8" s="254"/>
      <c r="BQ8" s="254"/>
      <c r="BR8" s="254"/>
      <c r="BS8" s="254"/>
      <c r="BT8" s="254"/>
      <c r="BU8" s="254"/>
      <c r="BV8" s="254"/>
      <c r="BW8" s="254"/>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4"/>
      <c r="CW8" s="254"/>
      <c r="CX8" s="254"/>
      <c r="CY8" s="254"/>
      <c r="CZ8" s="254"/>
      <c r="DA8" s="254"/>
      <c r="DB8" s="254"/>
      <c r="DC8" s="254"/>
      <c r="IX8"/>
      <c r="IY8"/>
      <c r="IZ8"/>
      <c r="JA8"/>
    </row>
    <row r="9" spans="1:261" x14ac:dyDescent="0.2">
      <c r="A9" s="183"/>
      <c r="B9" s="183"/>
      <c r="C9" s="183"/>
      <c r="D9" s="183"/>
      <c r="E9" s="183"/>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83"/>
      <c r="BE9" s="183"/>
      <c r="BF9" s="183"/>
      <c r="BG9" s="183"/>
      <c r="BH9" s="183"/>
      <c r="BI9" s="183"/>
      <c r="BJ9" s="183"/>
      <c r="BK9" s="183"/>
      <c r="BL9" s="183"/>
      <c r="BM9" s="183"/>
      <c r="BN9" s="183"/>
      <c r="BO9" s="183"/>
      <c r="BP9" s="254"/>
      <c r="BQ9" s="254"/>
      <c r="BR9" s="254"/>
      <c r="BS9" s="254"/>
      <c r="BT9" s="254"/>
      <c r="BU9" s="254"/>
      <c r="BV9" s="254"/>
      <c r="BW9" s="254"/>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4"/>
      <c r="CW9" s="254"/>
      <c r="CX9" s="254"/>
      <c r="CY9" s="254"/>
      <c r="CZ9" s="254"/>
      <c r="DA9" s="254"/>
      <c r="DB9" s="254"/>
      <c r="DC9" s="254"/>
    </row>
    <row r="10" spans="1:261" x14ac:dyDescent="0.2">
      <c r="A10" s="183"/>
      <c r="B10" s="183"/>
      <c r="C10" s="183"/>
      <c r="D10" s="183"/>
      <c r="E10" s="183"/>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83"/>
      <c r="BE10" s="183"/>
      <c r="BF10" s="183"/>
      <c r="BG10" s="183"/>
      <c r="BH10" s="183"/>
      <c r="BI10" s="183"/>
      <c r="BJ10" s="183"/>
      <c r="BK10" s="183"/>
      <c r="BL10" s="183"/>
      <c r="BM10" s="183"/>
      <c r="BN10" s="183"/>
      <c r="BO10" s="183"/>
      <c r="BP10" s="254"/>
      <c r="BQ10" s="254"/>
      <c r="BR10" s="254"/>
      <c r="BS10" s="254"/>
      <c r="BT10" s="254"/>
      <c r="BU10" s="254"/>
      <c r="BV10" s="254"/>
      <c r="BW10" s="254"/>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4"/>
      <c r="CW10" s="254"/>
      <c r="CX10" s="254"/>
      <c r="CY10" s="254"/>
      <c r="CZ10" s="254"/>
      <c r="DA10" s="254"/>
      <c r="DB10" s="254"/>
      <c r="DC10" s="254"/>
    </row>
    <row r="11" spans="1:261" ht="13.15" customHeight="1" x14ac:dyDescent="0.2">
      <c r="A11" s="183"/>
      <c r="B11" s="183"/>
      <c r="C11" s="183"/>
      <c r="D11" s="183"/>
      <c r="E11" s="183"/>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83"/>
      <c r="BE11" s="183"/>
      <c r="BF11" s="183"/>
      <c r="BG11" s="183"/>
      <c r="BH11" s="183"/>
      <c r="BI11" s="183"/>
      <c r="BJ11" s="183"/>
      <c r="BK11" s="183"/>
      <c r="BL11" s="183"/>
      <c r="BM11" s="183"/>
      <c r="BN11" s="183"/>
      <c r="BO11" s="183"/>
      <c r="BP11" s="254"/>
      <c r="BQ11" s="254"/>
      <c r="BR11" s="254"/>
      <c r="BS11" s="254"/>
      <c r="BT11" s="254"/>
      <c r="BU11" s="254"/>
      <c r="BV11" s="254"/>
      <c r="BW11" s="254"/>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4"/>
      <c r="CW11" s="254"/>
      <c r="CX11" s="254"/>
      <c r="CY11" s="254"/>
      <c r="CZ11" s="254"/>
      <c r="DA11" s="254"/>
      <c r="DB11" s="254"/>
      <c r="DC11" s="254"/>
    </row>
    <row r="12" spans="1:261" x14ac:dyDescent="0.2">
      <c r="A12" s="183"/>
      <c r="B12" s="183"/>
      <c r="C12" s="183"/>
      <c r="D12" s="183"/>
      <c r="E12" s="183"/>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83"/>
      <c r="BE12" s="183"/>
      <c r="BF12" s="183"/>
      <c r="BG12" s="183"/>
      <c r="BH12" s="183"/>
      <c r="BI12" s="183"/>
      <c r="BJ12" s="183"/>
      <c r="BK12" s="183"/>
      <c r="BL12" s="183"/>
      <c r="BM12" s="183"/>
      <c r="BN12" s="183"/>
      <c r="BO12" s="183"/>
      <c r="BP12" s="254"/>
      <c r="BQ12" s="254"/>
      <c r="BR12" s="254"/>
      <c r="BS12" s="254"/>
      <c r="BT12" s="254"/>
      <c r="BU12" s="254"/>
      <c r="BV12" s="254"/>
      <c r="BW12" s="254"/>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4"/>
      <c r="CW12" s="254"/>
      <c r="CX12" s="254"/>
      <c r="CY12" s="254"/>
      <c r="CZ12" s="254"/>
      <c r="DA12" s="254"/>
      <c r="DB12" s="254"/>
      <c r="DC12" s="254"/>
    </row>
    <row r="13" spans="1:261" x14ac:dyDescent="0.2">
      <c r="A13" s="183"/>
      <c r="B13" s="183"/>
      <c r="C13" s="183"/>
      <c r="D13" s="183"/>
      <c r="E13" s="183"/>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83"/>
      <c r="BE13" s="183"/>
      <c r="BF13" s="183"/>
      <c r="BG13" s="183"/>
      <c r="BH13" s="183"/>
      <c r="BI13" s="183"/>
      <c r="BJ13" s="183"/>
      <c r="BK13" s="183"/>
      <c r="BL13" s="183"/>
      <c r="BM13" s="183"/>
      <c r="BN13" s="183"/>
      <c r="BO13" s="183"/>
      <c r="BP13" s="254"/>
      <c r="BQ13" s="254"/>
      <c r="BR13" s="254"/>
      <c r="BS13" s="254"/>
      <c r="BT13" s="254"/>
      <c r="BU13" s="254"/>
      <c r="BV13" s="254"/>
      <c r="BW13" s="254"/>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4"/>
      <c r="CW13" s="254"/>
      <c r="CX13" s="254"/>
      <c r="CY13" s="254"/>
      <c r="CZ13" s="254"/>
      <c r="DA13" s="254"/>
      <c r="DB13" s="254"/>
      <c r="DC13" s="254"/>
    </row>
    <row r="14" spans="1:261" ht="31.15" customHeight="1" x14ac:dyDescent="0.2">
      <c r="A14" s="183"/>
      <c r="B14" s="183"/>
      <c r="C14" s="183"/>
      <c r="D14" s="183"/>
      <c r="E14" s="183"/>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83"/>
      <c r="BE14" s="183"/>
      <c r="BF14" s="183"/>
      <c r="BG14" s="183"/>
      <c r="BH14" s="183"/>
      <c r="BI14" s="183"/>
      <c r="BJ14" s="183"/>
      <c r="BK14" s="183"/>
      <c r="BL14" s="183"/>
      <c r="BM14" s="183"/>
      <c r="BN14" s="183"/>
      <c r="BO14" s="183"/>
      <c r="BP14" s="254"/>
      <c r="BQ14" s="254"/>
      <c r="BR14" s="254"/>
      <c r="BS14" s="254"/>
      <c r="BT14" s="254"/>
      <c r="BU14" s="254"/>
      <c r="BV14" s="254"/>
      <c r="BW14" s="254"/>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4"/>
      <c r="CW14" s="254"/>
      <c r="CX14" s="254"/>
      <c r="CY14" s="254"/>
      <c r="CZ14" s="254"/>
      <c r="DA14" s="254"/>
      <c r="DB14" s="254"/>
      <c r="DC14" s="254"/>
    </row>
    <row r="15" spans="1:261" ht="13.15" customHeight="1" x14ac:dyDescent="0.2">
      <c r="A15" s="183" t="s">
        <v>265</v>
      </c>
      <c r="B15" s="183"/>
      <c r="C15" s="183"/>
      <c r="D15" s="183"/>
      <c r="E15" s="183"/>
      <c r="F15" s="110" t="s">
        <v>266</v>
      </c>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83" t="s">
        <v>267</v>
      </c>
      <c r="BE15" s="183"/>
      <c r="BF15" s="183"/>
      <c r="BG15" s="183"/>
      <c r="BH15" s="183"/>
      <c r="BI15" s="183"/>
      <c r="BJ15" s="183" t="s">
        <v>42</v>
      </c>
      <c r="BK15" s="183"/>
      <c r="BL15" s="183"/>
      <c r="BM15" s="183"/>
      <c r="BN15" s="183"/>
      <c r="BO15" s="183"/>
      <c r="BP15" s="254"/>
      <c r="BQ15" s="254"/>
      <c r="BR15" s="254"/>
      <c r="BS15" s="254"/>
      <c r="BT15" s="254"/>
      <c r="BU15" s="254"/>
      <c r="BV15" s="254"/>
      <c r="BW15" s="254"/>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4"/>
      <c r="CW15" s="254"/>
      <c r="CX15" s="254"/>
      <c r="CY15" s="254"/>
      <c r="CZ15" s="254"/>
      <c r="DA15" s="254"/>
      <c r="DB15" s="254"/>
      <c r="DC15" s="254"/>
    </row>
    <row r="16" spans="1:261" x14ac:dyDescent="0.2">
      <c r="A16" s="183"/>
      <c r="B16" s="183"/>
      <c r="C16" s="183"/>
      <c r="D16" s="183"/>
      <c r="E16" s="183"/>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83"/>
      <c r="BE16" s="183"/>
      <c r="BF16" s="183"/>
      <c r="BG16" s="183"/>
      <c r="BH16" s="183"/>
      <c r="BI16" s="183"/>
      <c r="BJ16" s="183"/>
      <c r="BK16" s="183"/>
      <c r="BL16" s="183"/>
      <c r="BM16" s="183"/>
      <c r="BN16" s="183"/>
      <c r="BO16" s="183"/>
      <c r="BP16" s="254"/>
      <c r="BQ16" s="254"/>
      <c r="BR16" s="254"/>
      <c r="BS16" s="254"/>
      <c r="BT16" s="254"/>
      <c r="BU16" s="254"/>
      <c r="BV16" s="254"/>
      <c r="BW16" s="254"/>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4"/>
      <c r="CW16" s="254"/>
      <c r="CX16" s="254"/>
      <c r="CY16" s="254"/>
      <c r="CZ16" s="254"/>
      <c r="DA16" s="254"/>
      <c r="DB16" s="254"/>
      <c r="DC16" s="254"/>
    </row>
    <row r="17" spans="1:107" ht="18" customHeight="1" x14ac:dyDescent="0.2">
      <c r="A17" s="183"/>
      <c r="B17" s="183"/>
      <c r="C17" s="183"/>
      <c r="D17" s="183"/>
      <c r="E17" s="183"/>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83"/>
      <c r="BE17" s="183"/>
      <c r="BF17" s="183"/>
      <c r="BG17" s="183"/>
      <c r="BH17" s="183"/>
      <c r="BI17" s="183"/>
      <c r="BJ17" s="183"/>
      <c r="BK17" s="183"/>
      <c r="BL17" s="183"/>
      <c r="BM17" s="183"/>
      <c r="BN17" s="183"/>
      <c r="BO17" s="183"/>
      <c r="BP17" s="254"/>
      <c r="BQ17" s="254"/>
      <c r="BR17" s="254"/>
      <c r="BS17" s="254"/>
      <c r="BT17" s="254"/>
      <c r="BU17" s="254"/>
      <c r="BV17" s="254"/>
      <c r="BW17" s="254"/>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4"/>
      <c r="CW17" s="254"/>
      <c r="CX17" s="254"/>
      <c r="CY17" s="254"/>
      <c r="CZ17" s="254"/>
      <c r="DA17" s="254"/>
      <c r="DB17" s="254"/>
      <c r="DC17" s="254"/>
    </row>
    <row r="18" spans="1:107" ht="43.9" customHeight="1" x14ac:dyDescent="0.2">
      <c r="A18" s="183" t="s">
        <v>268</v>
      </c>
      <c r="B18" s="183"/>
      <c r="C18" s="183"/>
      <c r="D18" s="183"/>
      <c r="E18" s="183"/>
      <c r="F18" s="259" t="s">
        <v>376</v>
      </c>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183" t="s">
        <v>269</v>
      </c>
      <c r="BE18" s="183"/>
      <c r="BF18" s="183"/>
      <c r="BG18" s="183"/>
      <c r="BH18" s="183"/>
      <c r="BI18" s="183"/>
      <c r="BJ18" s="183" t="s">
        <v>42</v>
      </c>
      <c r="BK18" s="183"/>
      <c r="BL18" s="183"/>
      <c r="BM18" s="183"/>
      <c r="BN18" s="183"/>
      <c r="BO18" s="183"/>
      <c r="BP18" s="254"/>
      <c r="BQ18" s="254"/>
      <c r="BR18" s="254"/>
      <c r="BS18" s="254"/>
      <c r="BT18" s="254"/>
      <c r="BU18" s="254"/>
      <c r="BV18" s="254"/>
      <c r="BW18" s="254"/>
      <c r="BX18" s="253">
        <v>21414668.399999999</v>
      </c>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4"/>
      <c r="CW18" s="254"/>
      <c r="CX18" s="254"/>
      <c r="CY18" s="254"/>
      <c r="CZ18" s="254"/>
      <c r="DA18" s="254"/>
      <c r="DB18" s="254"/>
      <c r="DC18" s="254"/>
    </row>
    <row r="19" spans="1:107" ht="13.15" customHeight="1" x14ac:dyDescent="0.2">
      <c r="A19" s="183" t="s">
        <v>270</v>
      </c>
      <c r="B19" s="183"/>
      <c r="C19" s="183"/>
      <c r="D19" s="183"/>
      <c r="E19" s="183"/>
      <c r="F19" s="110" t="s">
        <v>47</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83" t="s">
        <v>271</v>
      </c>
      <c r="BE19" s="183"/>
      <c r="BF19" s="183"/>
      <c r="BG19" s="183"/>
      <c r="BH19" s="183"/>
      <c r="BI19" s="183"/>
      <c r="BJ19" s="183" t="s">
        <v>42</v>
      </c>
      <c r="BK19" s="183"/>
      <c r="BL19" s="183"/>
      <c r="BM19" s="183"/>
      <c r="BN19" s="183"/>
      <c r="BO19" s="183"/>
      <c r="BP19" s="254"/>
      <c r="BQ19" s="254"/>
      <c r="BR19" s="254"/>
      <c r="BS19" s="254"/>
      <c r="BT19" s="254"/>
      <c r="BU19" s="254"/>
      <c r="BV19" s="254"/>
      <c r="BW19" s="254"/>
      <c r="BX19" s="260" t="s">
        <v>42</v>
      </c>
      <c r="BY19" s="260"/>
      <c r="BZ19" s="260"/>
      <c r="CA19" s="260"/>
      <c r="CB19" s="260"/>
      <c r="CC19" s="260"/>
      <c r="CD19" s="260"/>
      <c r="CE19" s="260"/>
      <c r="CF19" s="253"/>
      <c r="CG19" s="253"/>
      <c r="CH19" s="253"/>
      <c r="CI19" s="253"/>
      <c r="CJ19" s="253"/>
      <c r="CK19" s="253"/>
      <c r="CL19" s="253"/>
      <c r="CM19" s="253"/>
      <c r="CN19" s="253"/>
      <c r="CO19" s="253"/>
      <c r="CP19" s="253"/>
      <c r="CQ19" s="253"/>
      <c r="CR19" s="253"/>
      <c r="CS19" s="253"/>
      <c r="CT19" s="253"/>
      <c r="CU19" s="253"/>
      <c r="CV19" s="254"/>
      <c r="CW19" s="254"/>
      <c r="CX19" s="254"/>
      <c r="CY19" s="254"/>
      <c r="CZ19" s="254"/>
      <c r="DA19" s="254"/>
      <c r="DB19" s="254"/>
      <c r="DC19" s="254"/>
    </row>
    <row r="20" spans="1:107" ht="13.15" customHeight="1" x14ac:dyDescent="0.2">
      <c r="A20" s="183"/>
      <c r="B20" s="183"/>
      <c r="C20" s="183"/>
      <c r="D20" s="183"/>
      <c r="E20" s="183"/>
      <c r="F20" s="110" t="s">
        <v>272</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83"/>
      <c r="BE20" s="183"/>
      <c r="BF20" s="183"/>
      <c r="BG20" s="183"/>
      <c r="BH20" s="183"/>
      <c r="BI20" s="183"/>
      <c r="BJ20" s="183"/>
      <c r="BK20" s="183"/>
      <c r="BL20" s="183"/>
      <c r="BM20" s="183"/>
      <c r="BN20" s="183"/>
      <c r="BO20" s="183"/>
      <c r="BP20" s="254"/>
      <c r="BQ20" s="254"/>
      <c r="BR20" s="254"/>
      <c r="BS20" s="254"/>
      <c r="BT20" s="254"/>
      <c r="BU20" s="254"/>
      <c r="BV20" s="254"/>
      <c r="BW20" s="254"/>
      <c r="BX20" s="260"/>
      <c r="BY20" s="260"/>
      <c r="BZ20" s="260"/>
      <c r="CA20" s="260"/>
      <c r="CB20" s="260"/>
      <c r="CC20" s="260"/>
      <c r="CD20" s="260"/>
      <c r="CE20" s="260"/>
      <c r="CF20" s="253"/>
      <c r="CG20" s="253"/>
      <c r="CH20" s="253"/>
      <c r="CI20" s="253"/>
      <c r="CJ20" s="253"/>
      <c r="CK20" s="253"/>
      <c r="CL20" s="253"/>
      <c r="CM20" s="253"/>
      <c r="CN20" s="253"/>
      <c r="CO20" s="253"/>
      <c r="CP20" s="253"/>
      <c r="CQ20" s="253"/>
      <c r="CR20" s="253"/>
      <c r="CS20" s="253"/>
      <c r="CT20" s="253"/>
      <c r="CU20" s="253"/>
      <c r="CV20" s="254"/>
      <c r="CW20" s="254"/>
      <c r="CX20" s="254"/>
      <c r="CY20" s="254"/>
      <c r="CZ20" s="254"/>
      <c r="DA20" s="254"/>
      <c r="DB20" s="254"/>
      <c r="DC20" s="254"/>
    </row>
    <row r="21" spans="1:107" ht="13.15" customHeight="1" x14ac:dyDescent="0.2">
      <c r="A21" s="254"/>
      <c r="B21" s="254"/>
      <c r="C21" s="254"/>
      <c r="D21" s="254"/>
      <c r="E21" s="254"/>
      <c r="F21" s="256" t="s">
        <v>273</v>
      </c>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7" t="s">
        <v>274</v>
      </c>
      <c r="BE21" s="257"/>
      <c r="BF21" s="257"/>
      <c r="BG21" s="257"/>
      <c r="BH21" s="257"/>
      <c r="BI21" s="257"/>
      <c r="BJ21" s="183" t="s">
        <v>42</v>
      </c>
      <c r="BK21" s="183"/>
      <c r="BL21" s="183"/>
      <c r="BM21" s="183"/>
      <c r="BN21" s="183"/>
      <c r="BO21" s="183"/>
      <c r="BP21" s="254"/>
      <c r="BQ21" s="254"/>
      <c r="BR21" s="254"/>
      <c r="BS21" s="254"/>
      <c r="BT21" s="254"/>
      <c r="BU21" s="254"/>
      <c r="BV21" s="254"/>
      <c r="BW21" s="254"/>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4"/>
      <c r="CW21" s="254"/>
      <c r="CX21" s="254"/>
      <c r="CY21" s="254"/>
      <c r="CZ21" s="254"/>
      <c r="DA21" s="254"/>
      <c r="DB21" s="254"/>
      <c r="DC21" s="254"/>
    </row>
    <row r="22" spans="1:107" ht="13.15" customHeight="1" x14ac:dyDescent="0.2">
      <c r="A22" s="183" t="s">
        <v>275</v>
      </c>
      <c r="B22" s="183"/>
      <c r="C22" s="183"/>
      <c r="D22" s="183"/>
      <c r="E22" s="183"/>
      <c r="F22" s="256" t="s">
        <v>276</v>
      </c>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7" t="s">
        <v>277</v>
      </c>
      <c r="BE22" s="257"/>
      <c r="BF22" s="257"/>
      <c r="BG22" s="257"/>
      <c r="BH22" s="257"/>
      <c r="BI22" s="257"/>
      <c r="BJ22" s="183" t="s">
        <v>42</v>
      </c>
      <c r="BK22" s="183"/>
      <c r="BL22" s="183"/>
      <c r="BM22" s="183"/>
      <c r="BN22" s="183"/>
      <c r="BO22" s="183"/>
      <c r="BP22" s="254"/>
      <c r="BQ22" s="254"/>
      <c r="BR22" s="254"/>
      <c r="BS22" s="254"/>
      <c r="BT22" s="254"/>
      <c r="BU22" s="254"/>
      <c r="BV22" s="254"/>
      <c r="BW22" s="254"/>
      <c r="BX22" s="260" t="s">
        <v>42</v>
      </c>
      <c r="BY22" s="260"/>
      <c r="BZ22" s="260"/>
      <c r="CA22" s="260"/>
      <c r="CB22" s="260"/>
      <c r="CC22" s="260"/>
      <c r="CD22" s="260"/>
      <c r="CE22" s="260"/>
      <c r="CF22" s="253"/>
      <c r="CG22" s="253"/>
      <c r="CH22" s="253"/>
      <c r="CI22" s="253"/>
      <c r="CJ22" s="253"/>
      <c r="CK22" s="253"/>
      <c r="CL22" s="253"/>
      <c r="CM22" s="253"/>
      <c r="CN22" s="253"/>
      <c r="CO22" s="253"/>
      <c r="CP22" s="253"/>
      <c r="CQ22" s="253"/>
      <c r="CR22" s="253"/>
      <c r="CS22" s="253"/>
      <c r="CT22" s="253"/>
      <c r="CU22" s="253"/>
      <c r="CV22" s="254"/>
      <c r="CW22" s="254"/>
      <c r="CX22" s="254"/>
      <c r="CY22" s="254"/>
      <c r="CZ22" s="254"/>
      <c r="DA22" s="254"/>
      <c r="DB22" s="254"/>
      <c r="DC22" s="254"/>
    </row>
    <row r="23" spans="1:107" ht="13.15" customHeight="1" x14ac:dyDescent="0.2">
      <c r="A23" s="183" t="s">
        <v>278</v>
      </c>
      <c r="B23" s="183"/>
      <c r="C23" s="183"/>
      <c r="D23" s="183"/>
      <c r="E23" s="183"/>
      <c r="F23" s="259" t="s">
        <v>377</v>
      </c>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183" t="s">
        <v>279</v>
      </c>
      <c r="BE23" s="183"/>
      <c r="BF23" s="183"/>
      <c r="BG23" s="183"/>
      <c r="BH23" s="183"/>
      <c r="BI23" s="183"/>
      <c r="BJ23" s="183" t="s">
        <v>42</v>
      </c>
      <c r="BK23" s="183"/>
      <c r="BL23" s="183"/>
      <c r="BM23" s="183"/>
      <c r="BN23" s="183"/>
      <c r="BO23" s="183"/>
      <c r="BP23" s="254"/>
      <c r="BQ23" s="254"/>
      <c r="BR23" s="254"/>
      <c r="BS23" s="254"/>
      <c r="BT23" s="254"/>
      <c r="BU23" s="254"/>
      <c r="BV23" s="254"/>
      <c r="BW23" s="254"/>
      <c r="BX23" s="253">
        <v>19642489.73</v>
      </c>
      <c r="BY23" s="253"/>
      <c r="BZ23" s="253"/>
      <c r="CA23" s="253"/>
      <c r="CB23" s="253"/>
      <c r="CC23" s="253"/>
      <c r="CD23" s="253"/>
      <c r="CE23" s="253"/>
      <c r="CF23" s="253">
        <f t="shared" ref="CF23" si="2">CF26+CF32+CF44</f>
        <v>36908000</v>
      </c>
      <c r="CG23" s="253"/>
      <c r="CH23" s="253"/>
      <c r="CI23" s="253"/>
      <c r="CJ23" s="253"/>
      <c r="CK23" s="253"/>
      <c r="CL23" s="253"/>
      <c r="CM23" s="253"/>
      <c r="CN23" s="253">
        <f t="shared" ref="CN23" si="3">CN26+CN32+CN44</f>
        <v>36908000</v>
      </c>
      <c r="CO23" s="253"/>
      <c r="CP23" s="253"/>
      <c r="CQ23" s="253"/>
      <c r="CR23" s="253"/>
      <c r="CS23" s="253"/>
      <c r="CT23" s="253"/>
      <c r="CU23" s="253"/>
      <c r="CV23" s="254"/>
      <c r="CW23" s="254"/>
      <c r="CX23" s="254"/>
      <c r="CY23" s="254"/>
      <c r="CZ23" s="254"/>
      <c r="DA23" s="254"/>
      <c r="DB23" s="254"/>
      <c r="DC23" s="254"/>
    </row>
    <row r="24" spans="1:107" ht="13.15" customHeight="1" x14ac:dyDescent="0.2">
      <c r="A24" s="183"/>
      <c r="B24" s="183"/>
      <c r="C24" s="183"/>
      <c r="D24" s="183"/>
      <c r="E24" s="183"/>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183"/>
      <c r="BE24" s="183"/>
      <c r="BF24" s="183"/>
      <c r="BG24" s="183"/>
      <c r="BH24" s="183"/>
      <c r="BI24" s="183"/>
      <c r="BJ24" s="183"/>
      <c r="BK24" s="183"/>
      <c r="BL24" s="183"/>
      <c r="BM24" s="183"/>
      <c r="BN24" s="183"/>
      <c r="BO24" s="183"/>
      <c r="BP24" s="254"/>
      <c r="BQ24" s="254"/>
      <c r="BR24" s="254"/>
      <c r="BS24" s="254"/>
      <c r="BT24" s="254"/>
      <c r="BU24" s="254"/>
      <c r="BV24" s="254"/>
      <c r="BW24" s="254"/>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4"/>
      <c r="CW24" s="254"/>
      <c r="CX24" s="254"/>
      <c r="CY24" s="254"/>
      <c r="CZ24" s="254"/>
      <c r="DA24" s="254"/>
      <c r="DB24" s="254"/>
      <c r="DC24" s="254"/>
    </row>
    <row r="25" spans="1:107" ht="17.45" customHeight="1" x14ac:dyDescent="0.2">
      <c r="A25" s="183"/>
      <c r="B25" s="183"/>
      <c r="C25" s="183"/>
      <c r="D25" s="183"/>
      <c r="E25" s="183"/>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183"/>
      <c r="BE25" s="183"/>
      <c r="BF25" s="183"/>
      <c r="BG25" s="183"/>
      <c r="BH25" s="183"/>
      <c r="BI25" s="183"/>
      <c r="BJ25" s="183"/>
      <c r="BK25" s="183"/>
      <c r="BL25" s="183"/>
      <c r="BM25" s="183"/>
      <c r="BN25" s="183"/>
      <c r="BO25" s="183"/>
      <c r="BP25" s="254"/>
      <c r="BQ25" s="254"/>
      <c r="BR25" s="254"/>
      <c r="BS25" s="254"/>
      <c r="BT25" s="254"/>
      <c r="BU25" s="254"/>
      <c r="BV25" s="254"/>
      <c r="BW25" s="254"/>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4"/>
      <c r="CW25" s="254"/>
      <c r="CX25" s="254"/>
      <c r="CY25" s="254"/>
      <c r="CZ25" s="254"/>
      <c r="DA25" s="254"/>
      <c r="DB25" s="254"/>
      <c r="DC25" s="254"/>
    </row>
    <row r="26" spans="1:107" ht="13.15" customHeight="1" x14ac:dyDescent="0.2">
      <c r="A26" s="183" t="s">
        <v>280</v>
      </c>
      <c r="B26" s="183"/>
      <c r="C26" s="183"/>
      <c r="D26" s="183"/>
      <c r="E26" s="183"/>
      <c r="F26" s="255" t="s">
        <v>47</v>
      </c>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183" t="s">
        <v>281</v>
      </c>
      <c r="BE26" s="183"/>
      <c r="BF26" s="183"/>
      <c r="BG26" s="183"/>
      <c r="BH26" s="183"/>
      <c r="BI26" s="183"/>
      <c r="BJ26" s="183" t="s">
        <v>42</v>
      </c>
      <c r="BK26" s="183"/>
      <c r="BL26" s="183"/>
      <c r="BM26" s="183"/>
      <c r="BN26" s="183"/>
      <c r="BO26" s="183"/>
      <c r="BP26" s="254"/>
      <c r="BQ26" s="254"/>
      <c r="BR26" s="254"/>
      <c r="BS26" s="254"/>
      <c r="BT26" s="254"/>
      <c r="BU26" s="254"/>
      <c r="BV26" s="254"/>
      <c r="BW26" s="254"/>
      <c r="BX26" s="253">
        <f>BX31</f>
        <v>15786817.529999999</v>
      </c>
      <c r="BY26" s="253"/>
      <c r="BZ26" s="253"/>
      <c r="CA26" s="253"/>
      <c r="CB26" s="253"/>
      <c r="CC26" s="253"/>
      <c r="CD26" s="253"/>
      <c r="CE26" s="253"/>
      <c r="CF26" s="253">
        <f t="shared" ref="CF26" si="4">CF31</f>
        <v>35752000</v>
      </c>
      <c r="CG26" s="253"/>
      <c r="CH26" s="253"/>
      <c r="CI26" s="253"/>
      <c r="CJ26" s="253"/>
      <c r="CK26" s="253"/>
      <c r="CL26" s="253"/>
      <c r="CM26" s="253"/>
      <c r="CN26" s="253">
        <f t="shared" ref="CN26" si="5">CN31</f>
        <v>35752000</v>
      </c>
      <c r="CO26" s="253"/>
      <c r="CP26" s="253"/>
      <c r="CQ26" s="253"/>
      <c r="CR26" s="253"/>
      <c r="CS26" s="253"/>
      <c r="CT26" s="253"/>
      <c r="CU26" s="253"/>
      <c r="CV26" s="254"/>
      <c r="CW26" s="254"/>
      <c r="CX26" s="254"/>
      <c r="CY26" s="254"/>
      <c r="CZ26" s="254"/>
      <c r="DA26" s="254"/>
      <c r="DB26" s="254"/>
      <c r="DC26" s="254"/>
    </row>
    <row r="27" spans="1:107" ht="13.15" customHeight="1" x14ac:dyDescent="0.2">
      <c r="A27" s="183"/>
      <c r="B27" s="183"/>
      <c r="C27" s="183"/>
      <c r="D27" s="183"/>
      <c r="E27" s="183"/>
      <c r="F27" s="110" t="s">
        <v>282</v>
      </c>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83"/>
      <c r="BE27" s="183"/>
      <c r="BF27" s="183"/>
      <c r="BG27" s="183"/>
      <c r="BH27" s="183"/>
      <c r="BI27" s="183"/>
      <c r="BJ27" s="183"/>
      <c r="BK27" s="183"/>
      <c r="BL27" s="183"/>
      <c r="BM27" s="183"/>
      <c r="BN27" s="183"/>
      <c r="BO27" s="183"/>
      <c r="BP27" s="254"/>
      <c r="BQ27" s="254"/>
      <c r="BR27" s="254"/>
      <c r="BS27" s="254"/>
      <c r="BT27" s="254"/>
      <c r="BU27" s="254"/>
      <c r="BV27" s="254"/>
      <c r="BW27" s="254"/>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4"/>
      <c r="CW27" s="254"/>
      <c r="CX27" s="254"/>
      <c r="CY27" s="254"/>
      <c r="CZ27" s="254"/>
      <c r="DA27" s="254"/>
      <c r="DB27" s="254"/>
      <c r="DC27" s="254"/>
    </row>
    <row r="28" spans="1:107" ht="15" customHeight="1" x14ac:dyDescent="0.2">
      <c r="A28" s="183"/>
      <c r="B28" s="183"/>
      <c r="C28" s="183"/>
      <c r="D28" s="183"/>
      <c r="E28" s="183"/>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83"/>
      <c r="BE28" s="183"/>
      <c r="BF28" s="183"/>
      <c r="BG28" s="183"/>
      <c r="BH28" s="183"/>
      <c r="BI28" s="183"/>
      <c r="BJ28" s="183"/>
      <c r="BK28" s="183"/>
      <c r="BL28" s="183"/>
      <c r="BM28" s="183"/>
      <c r="BN28" s="183"/>
      <c r="BO28" s="183"/>
      <c r="BP28" s="254"/>
      <c r="BQ28" s="254"/>
      <c r="BR28" s="254"/>
      <c r="BS28" s="254"/>
      <c r="BT28" s="254"/>
      <c r="BU28" s="254"/>
      <c r="BV28" s="254"/>
      <c r="BW28" s="254"/>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4"/>
      <c r="CW28" s="254"/>
      <c r="CX28" s="254"/>
      <c r="CY28" s="254"/>
      <c r="CZ28" s="254"/>
      <c r="DA28" s="254"/>
      <c r="DB28" s="254"/>
      <c r="DC28" s="254"/>
    </row>
    <row r="29" spans="1:107" x14ac:dyDescent="0.2">
      <c r="A29" s="183" t="s">
        <v>283</v>
      </c>
      <c r="B29" s="183"/>
      <c r="C29" s="183"/>
      <c r="D29" s="183"/>
      <c r="E29" s="183"/>
      <c r="F29" s="255" t="s">
        <v>47</v>
      </c>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183" t="s">
        <v>284</v>
      </c>
      <c r="BE29" s="183"/>
      <c r="BF29" s="183"/>
      <c r="BG29" s="183"/>
      <c r="BH29" s="183"/>
      <c r="BI29" s="183"/>
      <c r="BJ29" s="183" t="s">
        <v>42</v>
      </c>
      <c r="BK29" s="183"/>
      <c r="BL29" s="183"/>
      <c r="BM29" s="183"/>
      <c r="BN29" s="183"/>
      <c r="BO29" s="183"/>
      <c r="BP29" s="254"/>
      <c r="BQ29" s="254"/>
      <c r="BR29" s="254"/>
      <c r="BS29" s="254"/>
      <c r="BT29" s="254"/>
      <c r="BU29" s="254"/>
      <c r="BV29" s="254"/>
      <c r="BW29" s="254"/>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4"/>
      <c r="CW29" s="254"/>
      <c r="CX29" s="254"/>
      <c r="CY29" s="254"/>
      <c r="CZ29" s="254"/>
      <c r="DA29" s="254"/>
      <c r="DB29" s="254"/>
      <c r="DC29" s="254"/>
    </row>
    <row r="30" spans="1:107" x14ac:dyDescent="0.2">
      <c r="A30" s="183"/>
      <c r="B30" s="183"/>
      <c r="C30" s="183"/>
      <c r="D30" s="183"/>
      <c r="E30" s="183"/>
      <c r="F30" s="255" t="s">
        <v>272</v>
      </c>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183"/>
      <c r="BE30" s="183"/>
      <c r="BF30" s="183"/>
      <c r="BG30" s="183"/>
      <c r="BH30" s="183"/>
      <c r="BI30" s="183"/>
      <c r="BJ30" s="183"/>
      <c r="BK30" s="183"/>
      <c r="BL30" s="183"/>
      <c r="BM30" s="183"/>
      <c r="BN30" s="183"/>
      <c r="BO30" s="183"/>
      <c r="BP30" s="254"/>
      <c r="BQ30" s="254"/>
      <c r="BR30" s="254"/>
      <c r="BS30" s="254"/>
      <c r="BT30" s="254"/>
      <c r="BU30" s="254"/>
      <c r="BV30" s="254"/>
      <c r="BW30" s="254"/>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4"/>
      <c r="CW30" s="254"/>
      <c r="CX30" s="254"/>
      <c r="CY30" s="254"/>
      <c r="CZ30" s="254"/>
      <c r="DA30" s="254"/>
      <c r="DB30" s="254"/>
      <c r="DC30" s="254"/>
    </row>
    <row r="31" spans="1:107" ht="13.15" customHeight="1" x14ac:dyDescent="0.2">
      <c r="A31" s="183" t="s">
        <v>285</v>
      </c>
      <c r="B31" s="183"/>
      <c r="C31" s="183"/>
      <c r="D31" s="183"/>
      <c r="E31" s="183"/>
      <c r="F31" s="255" t="s">
        <v>286</v>
      </c>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183" t="s">
        <v>287</v>
      </c>
      <c r="BE31" s="183"/>
      <c r="BF31" s="183"/>
      <c r="BG31" s="183"/>
      <c r="BH31" s="183"/>
      <c r="BI31" s="183"/>
      <c r="BJ31" s="183" t="s">
        <v>42</v>
      </c>
      <c r="BK31" s="183"/>
      <c r="BL31" s="183"/>
      <c r="BM31" s="183"/>
      <c r="BN31" s="183"/>
      <c r="BO31" s="183"/>
      <c r="BP31" s="254"/>
      <c r="BQ31" s="254"/>
      <c r="BR31" s="254"/>
      <c r="BS31" s="254"/>
      <c r="BT31" s="254"/>
      <c r="BU31" s="254"/>
      <c r="BV31" s="254"/>
      <c r="BW31" s="254"/>
      <c r="BX31" s="253">
        <f>15786817.53</f>
        <v>15786817.529999999</v>
      </c>
      <c r="BY31" s="253"/>
      <c r="BZ31" s="253"/>
      <c r="CA31" s="253"/>
      <c r="CB31" s="253"/>
      <c r="CC31" s="253"/>
      <c r="CD31" s="253"/>
      <c r="CE31" s="253"/>
      <c r="CF31" s="253">
        <f>35752000</f>
        <v>35752000</v>
      </c>
      <c r="CG31" s="253"/>
      <c r="CH31" s="253"/>
      <c r="CI31" s="253"/>
      <c r="CJ31" s="253"/>
      <c r="CK31" s="253"/>
      <c r="CL31" s="253"/>
      <c r="CM31" s="253"/>
      <c r="CN31" s="253">
        <f>35752000</f>
        <v>35752000</v>
      </c>
      <c r="CO31" s="253"/>
      <c r="CP31" s="253"/>
      <c r="CQ31" s="253"/>
      <c r="CR31" s="253"/>
      <c r="CS31" s="253"/>
      <c r="CT31" s="253"/>
      <c r="CU31" s="253"/>
      <c r="CV31" s="254"/>
      <c r="CW31" s="254"/>
      <c r="CX31" s="254"/>
      <c r="CY31" s="254"/>
      <c r="CZ31" s="254"/>
      <c r="DA31" s="254"/>
      <c r="DB31" s="254"/>
      <c r="DC31" s="254"/>
    </row>
    <row r="32" spans="1:107" ht="13.15" customHeight="1" x14ac:dyDescent="0.2">
      <c r="A32" s="183" t="s">
        <v>288</v>
      </c>
      <c r="B32" s="183"/>
      <c r="C32" s="183"/>
      <c r="D32" s="183"/>
      <c r="E32" s="183"/>
      <c r="F32" s="259" t="s">
        <v>289</v>
      </c>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183" t="s">
        <v>290</v>
      </c>
      <c r="BE32" s="183"/>
      <c r="BF32" s="183"/>
      <c r="BG32" s="183"/>
      <c r="BH32" s="183"/>
      <c r="BI32" s="183"/>
      <c r="BJ32" s="183" t="s">
        <v>42</v>
      </c>
      <c r="BK32" s="183"/>
      <c r="BL32" s="183"/>
      <c r="BM32" s="183"/>
      <c r="BN32" s="183"/>
      <c r="BO32" s="183"/>
      <c r="BP32" s="254"/>
      <c r="BQ32" s="254"/>
      <c r="BR32" s="254"/>
      <c r="BS32" s="254"/>
      <c r="BT32" s="254"/>
      <c r="BU32" s="254"/>
      <c r="BV32" s="254"/>
      <c r="BW32" s="254"/>
      <c r="BX32" s="253">
        <f>2674729</f>
        <v>2674729</v>
      </c>
      <c r="BY32" s="253"/>
      <c r="BZ32" s="253"/>
      <c r="CA32" s="253"/>
      <c r="CB32" s="253"/>
      <c r="CC32" s="253"/>
      <c r="CD32" s="253"/>
      <c r="CE32" s="253"/>
      <c r="CF32" s="253">
        <f t="shared" ref="CF32" si="6">CF37</f>
        <v>0</v>
      </c>
      <c r="CG32" s="253"/>
      <c r="CH32" s="253"/>
      <c r="CI32" s="253"/>
      <c r="CJ32" s="253"/>
      <c r="CK32" s="253"/>
      <c r="CL32" s="253"/>
      <c r="CM32" s="253"/>
      <c r="CN32" s="253">
        <f t="shared" ref="CN32" si="7">CN37</f>
        <v>0</v>
      </c>
      <c r="CO32" s="253"/>
      <c r="CP32" s="253"/>
      <c r="CQ32" s="253"/>
      <c r="CR32" s="253"/>
      <c r="CS32" s="253"/>
      <c r="CT32" s="253"/>
      <c r="CU32" s="253"/>
      <c r="CV32" s="254"/>
      <c r="CW32" s="254"/>
      <c r="CX32" s="254"/>
      <c r="CY32" s="254"/>
      <c r="CZ32" s="254"/>
      <c r="DA32" s="254"/>
      <c r="DB32" s="254"/>
      <c r="DC32" s="254"/>
    </row>
    <row r="33" spans="1:107" x14ac:dyDescent="0.2">
      <c r="A33" s="183"/>
      <c r="B33" s="183"/>
      <c r="C33" s="183"/>
      <c r="D33" s="183"/>
      <c r="E33" s="183"/>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183"/>
      <c r="BE33" s="183"/>
      <c r="BF33" s="183"/>
      <c r="BG33" s="183"/>
      <c r="BH33" s="183"/>
      <c r="BI33" s="183"/>
      <c r="BJ33" s="183"/>
      <c r="BK33" s="183"/>
      <c r="BL33" s="183"/>
      <c r="BM33" s="183"/>
      <c r="BN33" s="183"/>
      <c r="BO33" s="183"/>
      <c r="BP33" s="254"/>
      <c r="BQ33" s="254"/>
      <c r="BR33" s="254"/>
      <c r="BS33" s="254"/>
      <c r="BT33" s="254"/>
      <c r="BU33" s="254"/>
      <c r="BV33" s="254"/>
      <c r="BW33" s="254"/>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4"/>
      <c r="CW33" s="254"/>
      <c r="CX33" s="254"/>
      <c r="CY33" s="254"/>
      <c r="CZ33" s="254"/>
      <c r="DA33" s="254"/>
      <c r="DB33" s="254"/>
      <c r="DC33" s="254"/>
    </row>
    <row r="34" spans="1:107" x14ac:dyDescent="0.2">
      <c r="A34" s="183" t="s">
        <v>291</v>
      </c>
      <c r="B34" s="183"/>
      <c r="C34" s="183"/>
      <c r="D34" s="183"/>
      <c r="E34" s="183"/>
      <c r="F34" s="255" t="s">
        <v>47</v>
      </c>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183" t="s">
        <v>292</v>
      </c>
      <c r="BE34" s="183"/>
      <c r="BF34" s="183"/>
      <c r="BG34" s="183"/>
      <c r="BH34" s="183"/>
      <c r="BI34" s="183"/>
      <c r="BJ34" s="183" t="s">
        <v>42</v>
      </c>
      <c r="BK34" s="183"/>
      <c r="BL34" s="183"/>
      <c r="BM34" s="183"/>
      <c r="BN34" s="183"/>
      <c r="BO34" s="183"/>
      <c r="BP34" s="254"/>
      <c r="BQ34" s="254"/>
      <c r="BR34" s="254"/>
      <c r="BS34" s="254"/>
      <c r="BT34" s="254"/>
      <c r="BU34" s="254"/>
      <c r="BV34" s="254"/>
      <c r="BW34" s="254"/>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4"/>
      <c r="CW34" s="254"/>
      <c r="CX34" s="254"/>
      <c r="CY34" s="254"/>
      <c r="CZ34" s="254"/>
      <c r="DA34" s="254"/>
      <c r="DB34" s="254"/>
      <c r="DC34" s="254"/>
    </row>
    <row r="35" spans="1:107" x14ac:dyDescent="0.2">
      <c r="A35" s="183"/>
      <c r="B35" s="183"/>
      <c r="C35" s="183"/>
      <c r="D35" s="183"/>
      <c r="E35" s="183"/>
      <c r="F35" s="255" t="s">
        <v>272</v>
      </c>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183"/>
      <c r="BE35" s="183"/>
      <c r="BF35" s="183"/>
      <c r="BG35" s="183"/>
      <c r="BH35" s="183"/>
      <c r="BI35" s="183"/>
      <c r="BJ35" s="183"/>
      <c r="BK35" s="183"/>
      <c r="BL35" s="183"/>
      <c r="BM35" s="183"/>
      <c r="BN35" s="183"/>
      <c r="BO35" s="183"/>
      <c r="BP35" s="254"/>
      <c r="BQ35" s="254"/>
      <c r="BR35" s="254"/>
      <c r="BS35" s="254"/>
      <c r="BT35" s="254"/>
      <c r="BU35" s="254"/>
      <c r="BV35" s="254"/>
      <c r="BW35" s="254"/>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4"/>
      <c r="CW35" s="254"/>
      <c r="CX35" s="254"/>
      <c r="CY35" s="254"/>
      <c r="CZ35" s="254"/>
      <c r="DA35" s="254"/>
      <c r="DB35" s="254"/>
      <c r="DC35" s="254"/>
    </row>
    <row r="36" spans="1:107" ht="13.15" customHeight="1" x14ac:dyDescent="0.2">
      <c r="A36" s="254"/>
      <c r="B36" s="254"/>
      <c r="C36" s="254"/>
      <c r="D36" s="254"/>
      <c r="E36" s="254"/>
      <c r="F36" s="256" t="s">
        <v>293</v>
      </c>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7" t="s">
        <v>294</v>
      </c>
      <c r="BE36" s="257"/>
      <c r="BF36" s="257"/>
      <c r="BG36" s="257"/>
      <c r="BH36" s="257"/>
      <c r="BI36" s="257"/>
      <c r="BJ36" s="183" t="s">
        <v>42</v>
      </c>
      <c r="BK36" s="183"/>
      <c r="BL36" s="183"/>
      <c r="BM36" s="183"/>
      <c r="BN36" s="183"/>
      <c r="BO36" s="183"/>
      <c r="BP36" s="254"/>
      <c r="BQ36" s="254"/>
      <c r="BR36" s="254"/>
      <c r="BS36" s="254"/>
      <c r="BT36" s="254"/>
      <c r="BU36" s="254"/>
      <c r="BV36" s="254"/>
      <c r="BW36" s="254"/>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4"/>
      <c r="CW36" s="254"/>
      <c r="CX36" s="254"/>
      <c r="CY36" s="254"/>
      <c r="CZ36" s="254"/>
      <c r="DA36" s="254"/>
      <c r="DB36" s="254"/>
      <c r="DC36" s="254"/>
    </row>
    <row r="37" spans="1:107" ht="15.75" x14ac:dyDescent="0.2">
      <c r="A37" s="183" t="s">
        <v>295</v>
      </c>
      <c r="B37" s="183"/>
      <c r="C37" s="183"/>
      <c r="D37" s="183"/>
      <c r="E37" s="183"/>
      <c r="F37" s="255" t="s">
        <v>286</v>
      </c>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183" t="s">
        <v>296</v>
      </c>
      <c r="BE37" s="183"/>
      <c r="BF37" s="183"/>
      <c r="BG37" s="183"/>
      <c r="BH37" s="183"/>
      <c r="BI37" s="183"/>
      <c r="BJ37" s="183" t="s">
        <v>42</v>
      </c>
      <c r="BK37" s="183"/>
      <c r="BL37" s="183"/>
      <c r="BM37" s="183"/>
      <c r="BN37" s="183"/>
      <c r="BO37" s="183"/>
      <c r="BP37" s="254"/>
      <c r="BQ37" s="254"/>
      <c r="BR37" s="254"/>
      <c r="BS37" s="254"/>
      <c r="BT37" s="254"/>
      <c r="BU37" s="254"/>
      <c r="BV37" s="254"/>
      <c r="BW37" s="254"/>
      <c r="BX37" s="253">
        <v>2674729</v>
      </c>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4"/>
      <c r="CW37" s="254"/>
      <c r="CX37" s="254"/>
      <c r="CY37" s="254"/>
      <c r="CZ37" s="254"/>
      <c r="DA37" s="254"/>
      <c r="DB37" s="254"/>
      <c r="DC37" s="254"/>
    </row>
    <row r="38" spans="1:107" ht="15.75" x14ac:dyDescent="0.2">
      <c r="A38" s="183" t="s">
        <v>297</v>
      </c>
      <c r="B38" s="183"/>
      <c r="C38" s="183"/>
      <c r="D38" s="183"/>
      <c r="E38" s="183"/>
      <c r="F38" s="255" t="s">
        <v>298</v>
      </c>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183" t="s">
        <v>299</v>
      </c>
      <c r="BE38" s="183"/>
      <c r="BF38" s="183"/>
      <c r="BG38" s="183"/>
      <c r="BH38" s="183"/>
      <c r="BI38" s="183"/>
      <c r="BJ38" s="183" t="s">
        <v>42</v>
      </c>
      <c r="BK38" s="183"/>
      <c r="BL38" s="183"/>
      <c r="BM38" s="183"/>
      <c r="BN38" s="183"/>
      <c r="BO38" s="183"/>
      <c r="BP38" s="254"/>
      <c r="BQ38" s="254"/>
      <c r="BR38" s="254"/>
      <c r="BS38" s="254"/>
      <c r="BT38" s="254"/>
      <c r="BU38" s="254"/>
      <c r="BV38" s="254"/>
      <c r="BW38" s="254"/>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4"/>
      <c r="CW38" s="254"/>
      <c r="CX38" s="254"/>
      <c r="CY38" s="254"/>
      <c r="CZ38" s="254"/>
      <c r="DA38" s="254"/>
      <c r="DB38" s="254"/>
      <c r="DC38" s="254"/>
    </row>
    <row r="39" spans="1:107" ht="13.15" customHeight="1" x14ac:dyDescent="0.2">
      <c r="A39" s="254"/>
      <c r="B39" s="254"/>
      <c r="C39" s="254"/>
      <c r="D39" s="254"/>
      <c r="E39" s="254"/>
      <c r="F39" s="256" t="s">
        <v>293</v>
      </c>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7" t="s">
        <v>300</v>
      </c>
      <c r="BE39" s="257"/>
      <c r="BF39" s="257"/>
      <c r="BG39" s="257"/>
      <c r="BH39" s="257"/>
      <c r="BI39" s="257"/>
      <c r="BJ39" s="183" t="s">
        <v>42</v>
      </c>
      <c r="BK39" s="183"/>
      <c r="BL39" s="183"/>
      <c r="BM39" s="183"/>
      <c r="BN39" s="183"/>
      <c r="BO39" s="183"/>
      <c r="BP39" s="254"/>
      <c r="BQ39" s="254"/>
      <c r="BR39" s="254"/>
      <c r="BS39" s="254"/>
      <c r="BT39" s="254"/>
      <c r="BU39" s="254"/>
      <c r="BV39" s="254"/>
      <c r="BW39" s="254"/>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4"/>
      <c r="CW39" s="254"/>
      <c r="CX39" s="254"/>
      <c r="CY39" s="254"/>
      <c r="CZ39" s="254"/>
      <c r="DA39" s="254"/>
      <c r="DB39" s="254"/>
      <c r="DC39" s="254"/>
    </row>
    <row r="40" spans="1:107" ht="13.15" customHeight="1" x14ac:dyDescent="0.2">
      <c r="A40" s="183" t="s">
        <v>301</v>
      </c>
      <c r="B40" s="183"/>
      <c r="C40" s="183"/>
      <c r="D40" s="183"/>
      <c r="E40" s="183"/>
      <c r="F40" s="255" t="s">
        <v>302</v>
      </c>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183" t="s">
        <v>303</v>
      </c>
      <c r="BE40" s="183"/>
      <c r="BF40" s="183"/>
      <c r="BG40" s="183"/>
      <c r="BH40" s="183"/>
      <c r="BI40" s="183"/>
      <c r="BJ40" s="183" t="s">
        <v>42</v>
      </c>
      <c r="BK40" s="183"/>
      <c r="BL40" s="183"/>
      <c r="BM40" s="183"/>
      <c r="BN40" s="183"/>
      <c r="BO40" s="183"/>
      <c r="BP40" s="254"/>
      <c r="BQ40" s="254"/>
      <c r="BR40" s="254"/>
      <c r="BS40" s="254"/>
      <c r="BT40" s="254"/>
      <c r="BU40" s="254"/>
      <c r="BV40" s="254"/>
      <c r="BW40" s="254"/>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4"/>
      <c r="CW40" s="254"/>
      <c r="CX40" s="254"/>
      <c r="CY40" s="254"/>
      <c r="CZ40" s="254"/>
      <c r="DA40" s="254"/>
      <c r="DB40" s="254"/>
      <c r="DC40" s="254"/>
    </row>
    <row r="41" spans="1:107" x14ac:dyDescent="0.2">
      <c r="A41" s="183" t="s">
        <v>304</v>
      </c>
      <c r="B41" s="183"/>
      <c r="C41" s="183"/>
      <c r="D41" s="183"/>
      <c r="E41" s="183"/>
      <c r="F41" s="255" t="s">
        <v>47</v>
      </c>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183" t="s">
        <v>305</v>
      </c>
      <c r="BE41" s="183"/>
      <c r="BF41" s="183"/>
      <c r="BG41" s="183"/>
      <c r="BH41" s="183"/>
      <c r="BI41" s="183"/>
      <c r="BJ41" s="183" t="s">
        <v>42</v>
      </c>
      <c r="BK41" s="183"/>
      <c r="BL41" s="183"/>
      <c r="BM41" s="183"/>
      <c r="BN41" s="183"/>
      <c r="BO41" s="183"/>
      <c r="BP41" s="254"/>
      <c r="BQ41" s="254"/>
      <c r="BR41" s="254"/>
      <c r="BS41" s="254"/>
      <c r="BT41" s="254"/>
      <c r="BU41" s="254"/>
      <c r="BV41" s="254"/>
      <c r="BW41" s="254"/>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4"/>
      <c r="CW41" s="254"/>
      <c r="CX41" s="254"/>
      <c r="CY41" s="254"/>
      <c r="CZ41" s="254"/>
      <c r="DA41" s="254"/>
      <c r="DB41" s="254"/>
      <c r="DC41" s="254"/>
    </row>
    <row r="42" spans="1:107" x14ac:dyDescent="0.2">
      <c r="A42" s="183"/>
      <c r="B42" s="183"/>
      <c r="C42" s="183"/>
      <c r="D42" s="183"/>
      <c r="E42" s="183"/>
      <c r="F42" s="255" t="s">
        <v>272</v>
      </c>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183"/>
      <c r="BE42" s="183"/>
      <c r="BF42" s="183"/>
      <c r="BG42" s="183"/>
      <c r="BH42" s="183"/>
      <c r="BI42" s="183"/>
      <c r="BJ42" s="183"/>
      <c r="BK42" s="183"/>
      <c r="BL42" s="183"/>
      <c r="BM42" s="183"/>
      <c r="BN42" s="183"/>
      <c r="BO42" s="183"/>
      <c r="BP42" s="254"/>
      <c r="BQ42" s="254"/>
      <c r="BR42" s="254"/>
      <c r="BS42" s="254"/>
      <c r="BT42" s="254"/>
      <c r="BU42" s="254"/>
      <c r="BV42" s="254"/>
      <c r="BW42" s="254"/>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4"/>
      <c r="CW42" s="254"/>
      <c r="CX42" s="254"/>
      <c r="CY42" s="254"/>
      <c r="CZ42" s="254"/>
      <c r="DA42" s="254"/>
      <c r="DB42" s="254"/>
      <c r="DC42" s="254"/>
    </row>
    <row r="43" spans="1:107" ht="13.15" customHeight="1" x14ac:dyDescent="0.2">
      <c r="A43" s="183" t="s">
        <v>306</v>
      </c>
      <c r="B43" s="183"/>
      <c r="C43" s="183"/>
      <c r="D43" s="183"/>
      <c r="E43" s="183"/>
      <c r="F43" s="255" t="s">
        <v>286</v>
      </c>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183" t="s">
        <v>307</v>
      </c>
      <c r="BE43" s="183"/>
      <c r="BF43" s="183"/>
      <c r="BG43" s="183"/>
      <c r="BH43" s="183"/>
      <c r="BI43" s="183"/>
      <c r="BJ43" s="183" t="s">
        <v>42</v>
      </c>
      <c r="BK43" s="183"/>
      <c r="BL43" s="183"/>
      <c r="BM43" s="183"/>
      <c r="BN43" s="183"/>
      <c r="BO43" s="183"/>
      <c r="BP43" s="254"/>
      <c r="BQ43" s="254"/>
      <c r="BR43" s="254"/>
      <c r="BS43" s="254"/>
      <c r="BT43" s="254"/>
      <c r="BU43" s="254"/>
      <c r="BV43" s="254"/>
      <c r="BW43" s="254"/>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4"/>
      <c r="CW43" s="254"/>
      <c r="CX43" s="254"/>
      <c r="CY43" s="254"/>
      <c r="CZ43" s="254"/>
      <c r="DA43" s="254"/>
      <c r="DB43" s="254"/>
      <c r="DC43" s="254"/>
    </row>
    <row r="44" spans="1:107" x14ac:dyDescent="0.2">
      <c r="A44" s="183" t="s">
        <v>308</v>
      </c>
      <c r="B44" s="183"/>
      <c r="C44" s="183"/>
      <c r="D44" s="183"/>
      <c r="E44" s="183"/>
      <c r="F44" s="258" t="s">
        <v>309</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183" t="s">
        <v>310</v>
      </c>
      <c r="BE44" s="183"/>
      <c r="BF44" s="183"/>
      <c r="BG44" s="183"/>
      <c r="BH44" s="183"/>
      <c r="BI44" s="183"/>
      <c r="BJ44" s="183" t="s">
        <v>42</v>
      </c>
      <c r="BK44" s="183"/>
      <c r="BL44" s="183"/>
      <c r="BM44" s="183"/>
      <c r="BN44" s="183"/>
      <c r="BO44" s="183"/>
      <c r="BP44" s="254"/>
      <c r="BQ44" s="254"/>
      <c r="BR44" s="254"/>
      <c r="BS44" s="254"/>
      <c r="BT44" s="254"/>
      <c r="BU44" s="254"/>
      <c r="BV44" s="254"/>
      <c r="BW44" s="254"/>
      <c r="BX44" s="253">
        <f>BX48</f>
        <v>1180943.2</v>
      </c>
      <c r="BY44" s="253"/>
      <c r="BZ44" s="253"/>
      <c r="CA44" s="253"/>
      <c r="CB44" s="253"/>
      <c r="CC44" s="253"/>
      <c r="CD44" s="253"/>
      <c r="CE44" s="253"/>
      <c r="CF44" s="253">
        <f t="shared" ref="CF44" si="8">CF48</f>
        <v>1156000</v>
      </c>
      <c r="CG44" s="253"/>
      <c r="CH44" s="253"/>
      <c r="CI44" s="253"/>
      <c r="CJ44" s="253"/>
      <c r="CK44" s="253"/>
      <c r="CL44" s="253"/>
      <c r="CM44" s="253"/>
      <c r="CN44" s="253">
        <f t="shared" ref="CN44" si="9">CN48</f>
        <v>1156000</v>
      </c>
      <c r="CO44" s="253"/>
      <c r="CP44" s="253"/>
      <c r="CQ44" s="253"/>
      <c r="CR44" s="253"/>
      <c r="CS44" s="253"/>
      <c r="CT44" s="253"/>
      <c r="CU44" s="253"/>
      <c r="CV44" s="254"/>
      <c r="CW44" s="254"/>
      <c r="CX44" s="254"/>
      <c r="CY44" s="254"/>
      <c r="CZ44" s="254"/>
      <c r="DA44" s="254"/>
      <c r="DB44" s="254"/>
      <c r="DC44" s="254"/>
    </row>
    <row r="45" spans="1:107" x14ac:dyDescent="0.2">
      <c r="A45" s="183" t="s">
        <v>311</v>
      </c>
      <c r="B45" s="183"/>
      <c r="C45" s="183"/>
      <c r="D45" s="183"/>
      <c r="E45" s="183"/>
      <c r="F45" s="255" t="s">
        <v>47</v>
      </c>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183" t="s">
        <v>312</v>
      </c>
      <c r="BE45" s="183"/>
      <c r="BF45" s="183"/>
      <c r="BG45" s="183"/>
      <c r="BH45" s="183"/>
      <c r="BI45" s="183"/>
      <c r="BJ45" s="183" t="s">
        <v>42</v>
      </c>
      <c r="BK45" s="183"/>
      <c r="BL45" s="183"/>
      <c r="BM45" s="183"/>
      <c r="BN45" s="183"/>
      <c r="BO45" s="183"/>
      <c r="BP45" s="254"/>
      <c r="BQ45" s="254"/>
      <c r="BR45" s="254"/>
      <c r="BS45" s="254"/>
      <c r="BT45" s="254"/>
      <c r="BU45" s="254"/>
      <c r="BV45" s="254"/>
      <c r="BW45" s="254"/>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4"/>
      <c r="CW45" s="254"/>
      <c r="CX45" s="254"/>
      <c r="CY45" s="254"/>
      <c r="CZ45" s="254"/>
      <c r="DA45" s="254"/>
      <c r="DB45" s="254"/>
      <c r="DC45" s="254"/>
    </row>
    <row r="46" spans="1:107" x14ac:dyDescent="0.2">
      <c r="A46" s="183"/>
      <c r="B46" s="183"/>
      <c r="C46" s="183"/>
      <c r="D46" s="183"/>
      <c r="E46" s="183"/>
      <c r="F46" s="255" t="s">
        <v>272</v>
      </c>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183"/>
      <c r="BE46" s="183"/>
      <c r="BF46" s="183"/>
      <c r="BG46" s="183"/>
      <c r="BH46" s="183"/>
      <c r="BI46" s="183"/>
      <c r="BJ46" s="183"/>
      <c r="BK46" s="183"/>
      <c r="BL46" s="183"/>
      <c r="BM46" s="183"/>
      <c r="BN46" s="183"/>
      <c r="BO46" s="183"/>
      <c r="BP46" s="254"/>
      <c r="BQ46" s="254"/>
      <c r="BR46" s="254"/>
      <c r="BS46" s="254"/>
      <c r="BT46" s="254"/>
      <c r="BU46" s="254"/>
      <c r="BV46" s="254"/>
      <c r="BW46" s="254"/>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4"/>
      <c r="CW46" s="254"/>
      <c r="CX46" s="254"/>
      <c r="CY46" s="254"/>
      <c r="CZ46" s="254"/>
      <c r="DA46" s="254"/>
      <c r="DB46" s="254"/>
      <c r="DC46" s="254"/>
    </row>
    <row r="47" spans="1:107" ht="13.15" customHeight="1" x14ac:dyDescent="0.2">
      <c r="A47" s="254"/>
      <c r="B47" s="254"/>
      <c r="C47" s="254"/>
      <c r="D47" s="254"/>
      <c r="E47" s="254"/>
      <c r="F47" s="256" t="s">
        <v>293</v>
      </c>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7" t="s">
        <v>313</v>
      </c>
      <c r="BE47" s="257"/>
      <c r="BF47" s="257"/>
      <c r="BG47" s="257"/>
      <c r="BH47" s="257"/>
      <c r="BI47" s="257"/>
      <c r="BJ47" s="183" t="s">
        <v>42</v>
      </c>
      <c r="BK47" s="183"/>
      <c r="BL47" s="183"/>
      <c r="BM47" s="183"/>
      <c r="BN47" s="183"/>
      <c r="BO47" s="183"/>
      <c r="BP47" s="254"/>
      <c r="BQ47" s="254"/>
      <c r="BR47" s="254"/>
      <c r="BS47" s="254"/>
      <c r="BT47" s="254"/>
      <c r="BU47" s="254"/>
      <c r="BV47" s="254"/>
      <c r="BW47" s="254"/>
      <c r="BX47" s="253"/>
      <c r="BY47" s="253"/>
      <c r="BZ47" s="253"/>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4"/>
      <c r="CW47" s="254"/>
      <c r="CX47" s="254"/>
      <c r="CY47" s="254"/>
      <c r="CZ47" s="254"/>
      <c r="DA47" s="254"/>
      <c r="DB47" s="254"/>
      <c r="DC47" s="254"/>
    </row>
    <row r="48" spans="1:107" x14ac:dyDescent="0.2">
      <c r="A48" s="183" t="s">
        <v>314</v>
      </c>
      <c r="B48" s="183"/>
      <c r="C48" s="183"/>
      <c r="D48" s="183"/>
      <c r="E48" s="183"/>
      <c r="F48" s="255" t="s">
        <v>276</v>
      </c>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183" t="s">
        <v>315</v>
      </c>
      <c r="BE48" s="183"/>
      <c r="BF48" s="183"/>
      <c r="BG48" s="183"/>
      <c r="BH48" s="183"/>
      <c r="BI48" s="183"/>
      <c r="BJ48" s="183" t="s">
        <v>42</v>
      </c>
      <c r="BK48" s="183"/>
      <c r="BL48" s="183"/>
      <c r="BM48" s="183"/>
      <c r="BN48" s="183"/>
      <c r="BO48" s="183"/>
      <c r="BP48" s="254"/>
      <c r="BQ48" s="254"/>
      <c r="BR48" s="254"/>
      <c r="BS48" s="254"/>
      <c r="BT48" s="254"/>
      <c r="BU48" s="254"/>
      <c r="BV48" s="254"/>
      <c r="BW48" s="254"/>
      <c r="BX48" s="253">
        <f>1180943.2</f>
        <v>1180943.2</v>
      </c>
      <c r="BY48" s="253"/>
      <c r="BZ48" s="253"/>
      <c r="CA48" s="253"/>
      <c r="CB48" s="253"/>
      <c r="CC48" s="253"/>
      <c r="CD48" s="253"/>
      <c r="CE48" s="253"/>
      <c r="CF48" s="253">
        <f>1156000</f>
        <v>1156000</v>
      </c>
      <c r="CG48" s="253"/>
      <c r="CH48" s="253"/>
      <c r="CI48" s="253"/>
      <c r="CJ48" s="253"/>
      <c r="CK48" s="253"/>
      <c r="CL48" s="253"/>
      <c r="CM48" s="253"/>
      <c r="CN48" s="253">
        <f>1156000</f>
        <v>1156000</v>
      </c>
      <c r="CO48" s="253"/>
      <c r="CP48" s="253"/>
      <c r="CQ48" s="253"/>
      <c r="CR48" s="253"/>
      <c r="CS48" s="253"/>
      <c r="CT48" s="253"/>
      <c r="CU48" s="253"/>
      <c r="CV48" s="254"/>
      <c r="CW48" s="254"/>
      <c r="CX48" s="254"/>
      <c r="CY48" s="254"/>
      <c r="CZ48" s="254"/>
      <c r="DA48" s="254"/>
      <c r="DB48" s="254"/>
      <c r="DC48" s="254"/>
    </row>
    <row r="49" spans="1:261" ht="46.9" customHeight="1" x14ac:dyDescent="0.2">
      <c r="A49" s="183" t="s">
        <v>316</v>
      </c>
      <c r="B49" s="183"/>
      <c r="C49" s="183"/>
      <c r="D49" s="183"/>
      <c r="E49" s="183"/>
      <c r="F49" s="110" t="s">
        <v>317</v>
      </c>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83" t="s">
        <v>318</v>
      </c>
      <c r="BE49" s="183"/>
      <c r="BF49" s="183"/>
      <c r="BG49" s="183"/>
      <c r="BH49" s="183"/>
      <c r="BI49" s="183"/>
      <c r="BJ49" s="183" t="s">
        <v>42</v>
      </c>
      <c r="BK49" s="183"/>
      <c r="BL49" s="183"/>
      <c r="BM49" s="183"/>
      <c r="BN49" s="183"/>
      <c r="BO49" s="183"/>
      <c r="BP49" s="254"/>
      <c r="BQ49" s="254"/>
      <c r="BR49" s="254"/>
      <c r="BS49" s="254"/>
      <c r="BT49" s="254"/>
      <c r="BU49" s="254"/>
      <c r="BV49" s="254"/>
      <c r="BW49" s="254"/>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4"/>
      <c r="CW49" s="254"/>
      <c r="CX49" s="254"/>
      <c r="CY49" s="254"/>
      <c r="CZ49" s="254"/>
      <c r="DA49" s="254"/>
      <c r="DB49" s="254"/>
      <c r="DC49" s="254"/>
    </row>
    <row r="50" spans="1:261" ht="13.15" customHeight="1" x14ac:dyDescent="0.2">
      <c r="A50" s="254"/>
      <c r="B50" s="254"/>
      <c r="C50" s="254"/>
      <c r="D50" s="254"/>
      <c r="E50" s="254"/>
      <c r="F50" s="110" t="s">
        <v>319</v>
      </c>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83" t="s">
        <v>320</v>
      </c>
      <c r="BE50" s="183"/>
      <c r="BF50" s="183"/>
      <c r="BG50" s="183"/>
      <c r="BH50" s="183"/>
      <c r="BI50" s="183"/>
      <c r="BJ50" s="254"/>
      <c r="BK50" s="254"/>
      <c r="BL50" s="254"/>
      <c r="BM50" s="254"/>
      <c r="BN50" s="254"/>
      <c r="BO50" s="254"/>
      <c r="BP50" s="254"/>
      <c r="BQ50" s="254"/>
      <c r="BR50" s="254"/>
      <c r="BS50" s="254"/>
      <c r="BT50" s="254"/>
      <c r="BU50" s="254"/>
      <c r="BV50" s="254"/>
      <c r="BW50" s="254"/>
      <c r="BX50" s="253"/>
      <c r="BY50" s="253"/>
      <c r="BZ50" s="253"/>
      <c r="CA50" s="253"/>
      <c r="CB50" s="253"/>
      <c r="CC50" s="253"/>
      <c r="CD50" s="253"/>
      <c r="CE50" s="253"/>
      <c r="CF50" s="253"/>
      <c r="CG50" s="253"/>
      <c r="CH50" s="253"/>
      <c r="CI50" s="253"/>
      <c r="CJ50" s="253"/>
      <c r="CK50" s="253"/>
      <c r="CL50" s="253"/>
      <c r="CM50" s="253"/>
      <c r="CN50" s="253"/>
      <c r="CO50" s="253"/>
      <c r="CP50" s="253"/>
      <c r="CQ50" s="253"/>
      <c r="CR50" s="253"/>
      <c r="CS50" s="253"/>
      <c r="CT50" s="253"/>
      <c r="CU50" s="253"/>
      <c r="CV50" s="254"/>
      <c r="CW50" s="254"/>
      <c r="CX50" s="254"/>
      <c r="CY50" s="254"/>
      <c r="CZ50" s="254"/>
      <c r="DA50" s="254"/>
      <c r="DB50" s="254"/>
      <c r="DC50" s="254"/>
    </row>
    <row r="51" spans="1:261" ht="45" customHeight="1" x14ac:dyDescent="0.2">
      <c r="A51" s="183" t="s">
        <v>321</v>
      </c>
      <c r="B51" s="183"/>
      <c r="C51" s="183"/>
      <c r="D51" s="183"/>
      <c r="E51" s="183"/>
      <c r="F51" s="110" t="s">
        <v>322</v>
      </c>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83" t="s">
        <v>323</v>
      </c>
      <c r="BE51" s="183"/>
      <c r="BF51" s="183"/>
      <c r="BG51" s="183"/>
      <c r="BH51" s="183"/>
      <c r="BI51" s="183"/>
      <c r="BJ51" s="183" t="s">
        <v>42</v>
      </c>
      <c r="BK51" s="183"/>
      <c r="BL51" s="183"/>
      <c r="BM51" s="183"/>
      <c r="BN51" s="183"/>
      <c r="BO51" s="183"/>
      <c r="BP51" s="254"/>
      <c r="BQ51" s="254"/>
      <c r="BR51" s="254"/>
      <c r="BS51" s="254"/>
      <c r="BT51" s="254"/>
      <c r="BU51" s="254"/>
      <c r="BV51" s="254"/>
      <c r="BW51" s="254"/>
      <c r="BX51" s="253">
        <f>BX52</f>
        <v>41057158.129999995</v>
      </c>
      <c r="BY51" s="253"/>
      <c r="BZ51" s="253"/>
      <c r="CA51" s="253"/>
      <c r="CB51" s="253"/>
      <c r="CC51" s="253"/>
      <c r="CD51" s="253"/>
      <c r="CE51" s="253"/>
      <c r="CF51" s="253">
        <f t="shared" ref="CF51" si="10">CF52</f>
        <v>36908000</v>
      </c>
      <c r="CG51" s="253"/>
      <c r="CH51" s="253"/>
      <c r="CI51" s="253"/>
      <c r="CJ51" s="253"/>
      <c r="CK51" s="253"/>
      <c r="CL51" s="253"/>
      <c r="CM51" s="253"/>
      <c r="CN51" s="253">
        <f t="shared" ref="CN51" si="11">CN52</f>
        <v>36908000</v>
      </c>
      <c r="CO51" s="253"/>
      <c r="CP51" s="253"/>
      <c r="CQ51" s="253"/>
      <c r="CR51" s="253"/>
      <c r="CS51" s="253"/>
      <c r="CT51" s="253"/>
      <c r="CU51" s="253"/>
      <c r="CV51" s="254"/>
      <c r="CW51" s="254"/>
      <c r="CX51" s="254"/>
      <c r="CY51" s="254"/>
      <c r="CZ51" s="254"/>
      <c r="DA51" s="254"/>
      <c r="DB51" s="254"/>
      <c r="DC51" s="254"/>
    </row>
    <row r="52" spans="1:261" x14ac:dyDescent="0.2">
      <c r="A52" s="254"/>
      <c r="B52" s="254"/>
      <c r="C52" s="254"/>
      <c r="D52" s="254"/>
      <c r="E52" s="254"/>
      <c r="F52" s="255" t="s">
        <v>319</v>
      </c>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183" t="s">
        <v>324</v>
      </c>
      <c r="BE52" s="183"/>
      <c r="BF52" s="183"/>
      <c r="BG52" s="183"/>
      <c r="BH52" s="183"/>
      <c r="BI52" s="183"/>
      <c r="BJ52" s="254"/>
      <c r="BK52" s="254"/>
      <c r="BL52" s="254"/>
      <c r="BM52" s="254"/>
      <c r="BN52" s="254"/>
      <c r="BO52" s="254"/>
      <c r="BP52" s="254"/>
      <c r="BQ52" s="254"/>
      <c r="BR52" s="254"/>
      <c r="BS52" s="254"/>
      <c r="BT52" s="254"/>
      <c r="BU52" s="254"/>
      <c r="BV52" s="254"/>
      <c r="BW52" s="254"/>
      <c r="BX52" s="253">
        <f>BX5</f>
        <v>41057158.129999995</v>
      </c>
      <c r="BY52" s="253"/>
      <c r="BZ52" s="253"/>
      <c r="CA52" s="253"/>
      <c r="CB52" s="253"/>
      <c r="CC52" s="253"/>
      <c r="CD52" s="253"/>
      <c r="CE52" s="253"/>
      <c r="CF52" s="253">
        <f t="shared" ref="CF52" si="12">CF5</f>
        <v>36908000</v>
      </c>
      <c r="CG52" s="253"/>
      <c r="CH52" s="253"/>
      <c r="CI52" s="253"/>
      <c r="CJ52" s="253"/>
      <c r="CK52" s="253"/>
      <c r="CL52" s="253"/>
      <c r="CM52" s="253"/>
      <c r="CN52" s="253">
        <f t="shared" ref="CN52" si="13">CN5</f>
        <v>36908000</v>
      </c>
      <c r="CO52" s="253"/>
      <c r="CP52" s="253"/>
      <c r="CQ52" s="253"/>
      <c r="CR52" s="253"/>
      <c r="CS52" s="253"/>
      <c r="CT52" s="253"/>
      <c r="CU52" s="253"/>
      <c r="CV52" s="254"/>
      <c r="CW52" s="254"/>
      <c r="CX52" s="254"/>
      <c r="CY52" s="254"/>
      <c r="CZ52" s="254"/>
      <c r="DA52" s="254"/>
      <c r="DB52" s="254"/>
      <c r="DC52" s="254"/>
    </row>
    <row r="53" spans="1:261" ht="13.15" customHeight="1" x14ac:dyDescent="0.2"/>
    <row r="54" spans="1:261" ht="13.15" customHeight="1" x14ac:dyDescent="0.2"/>
    <row r="55" spans="1:261" ht="13.15" customHeight="1" x14ac:dyDescent="0.2">
      <c r="A55" s="16" t="s">
        <v>325</v>
      </c>
    </row>
    <row r="56" spans="1:261" x14ac:dyDescent="0.2">
      <c r="A56" s="16" t="s">
        <v>326</v>
      </c>
      <c r="W56" s="63" t="s">
        <v>370</v>
      </c>
      <c r="X56" s="63"/>
      <c r="Y56" s="63"/>
      <c r="Z56" s="63"/>
      <c r="AA56" s="63"/>
      <c r="AB56" s="63"/>
      <c r="AC56" s="63"/>
      <c r="AD56" s="63"/>
      <c r="AE56" s="63"/>
      <c r="AF56" s="63"/>
      <c r="AG56" s="63"/>
      <c r="AH56" s="63"/>
      <c r="AI56" s="63"/>
      <c r="AJ56" s="63"/>
      <c r="AK56" s="63"/>
      <c r="AL56" s="63"/>
      <c r="AM56" s="63"/>
      <c r="AN56" s="63"/>
      <c r="AO56" s="63"/>
      <c r="AP56" s="63"/>
      <c r="AQ56" s="63"/>
      <c r="AR56" s="18"/>
      <c r="AS56" s="226"/>
      <c r="AT56" s="226"/>
      <c r="AU56" s="226"/>
      <c r="AV56" s="226"/>
      <c r="AW56" s="226"/>
      <c r="AX56" s="226"/>
      <c r="AY56" s="226"/>
      <c r="AZ56" s="226"/>
      <c r="BA56" s="226"/>
      <c r="BB56" s="226"/>
      <c r="BC56" s="226"/>
      <c r="BD56" s="226"/>
      <c r="BE56" s="226"/>
      <c r="BF56" s="226"/>
      <c r="BG56" s="18"/>
      <c r="BH56" s="63" t="s">
        <v>372</v>
      </c>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row>
    <row r="57" spans="1:261" x14ac:dyDescent="0.2">
      <c r="W57" s="252" t="s">
        <v>327</v>
      </c>
      <c r="X57" s="252"/>
      <c r="Y57" s="252"/>
      <c r="Z57" s="252"/>
      <c r="AA57" s="252"/>
      <c r="AB57" s="252"/>
      <c r="AC57" s="252"/>
      <c r="AD57" s="252"/>
      <c r="AE57" s="252"/>
      <c r="AF57" s="252"/>
      <c r="AG57" s="252"/>
      <c r="AH57" s="252"/>
      <c r="AI57" s="252"/>
      <c r="AJ57" s="252"/>
      <c r="AK57" s="252"/>
      <c r="AL57" s="252"/>
      <c r="AM57" s="252"/>
      <c r="AN57" s="252"/>
      <c r="AO57" s="252"/>
      <c r="AP57" s="252"/>
      <c r="AQ57" s="252"/>
      <c r="AR57" s="18"/>
      <c r="AS57" s="252" t="s">
        <v>7</v>
      </c>
      <c r="AT57" s="252"/>
      <c r="AU57" s="252"/>
      <c r="AV57" s="252"/>
      <c r="AW57" s="252"/>
      <c r="AX57" s="252"/>
      <c r="AY57" s="252"/>
      <c r="AZ57" s="252"/>
      <c r="BA57" s="252"/>
      <c r="BB57" s="252"/>
      <c r="BC57" s="252"/>
      <c r="BD57" s="252"/>
      <c r="BE57" s="252"/>
      <c r="BF57" s="252"/>
      <c r="BG57" s="18"/>
      <c r="BH57" s="252" t="s">
        <v>8</v>
      </c>
      <c r="BI57" s="252"/>
      <c r="BJ57" s="252"/>
      <c r="BK57" s="252"/>
      <c r="BL57" s="252"/>
      <c r="BM57" s="252"/>
      <c r="BN57" s="252"/>
      <c r="BO57" s="252"/>
      <c r="BP57" s="252"/>
      <c r="BQ57" s="252"/>
      <c r="BR57" s="252"/>
      <c r="BS57" s="252"/>
      <c r="BT57" s="252"/>
      <c r="BU57" s="252"/>
      <c r="BV57" s="252"/>
      <c r="BW57" s="252"/>
      <c r="BX57" s="252"/>
      <c r="BY57" s="252"/>
      <c r="BZ57" s="252"/>
      <c r="CA57" s="252"/>
      <c r="CB57" s="252"/>
      <c r="CC57" s="252"/>
      <c r="CD57" s="252"/>
      <c r="CE57" s="252"/>
      <c r="CF57" s="252"/>
      <c r="CG57" s="252"/>
      <c r="CH57" s="252"/>
      <c r="CI57" s="252"/>
      <c r="CJ57" s="252"/>
    </row>
    <row r="59" spans="1:261" x14ac:dyDescent="0.2">
      <c r="A59" s="16" t="s">
        <v>328</v>
      </c>
      <c r="J59" s="63" t="s">
        <v>373</v>
      </c>
      <c r="K59" s="63"/>
      <c r="L59" s="63"/>
      <c r="M59" s="63"/>
      <c r="N59" s="63"/>
      <c r="O59" s="63"/>
      <c r="P59" s="63"/>
      <c r="Q59" s="63"/>
      <c r="R59" s="63"/>
      <c r="S59" s="63"/>
      <c r="T59" s="63"/>
      <c r="U59" s="63"/>
      <c r="V59" s="63"/>
      <c r="W59" s="63"/>
      <c r="X59" s="63"/>
      <c r="Y59" s="63"/>
      <c r="Z59" s="63"/>
      <c r="AA59" s="63"/>
      <c r="AB59" s="63"/>
      <c r="AC59" s="63"/>
      <c r="AD59" s="63"/>
      <c r="AF59" s="63" t="s">
        <v>374</v>
      </c>
      <c r="AG59" s="63"/>
      <c r="AH59" s="63"/>
      <c r="AI59" s="63"/>
      <c r="AJ59" s="63"/>
      <c r="AK59" s="63"/>
      <c r="AL59" s="63"/>
      <c r="AM59" s="63"/>
      <c r="AN59" s="63"/>
      <c r="AO59" s="63"/>
      <c r="AP59" s="63"/>
      <c r="AQ59" s="63"/>
      <c r="AR59" s="63"/>
      <c r="AS59" s="63"/>
      <c r="AT59" s="63"/>
      <c r="AU59" s="63"/>
      <c r="AV59" s="63"/>
      <c r="AW59" s="63"/>
      <c r="AX59" s="63"/>
      <c r="AY59" s="63"/>
      <c r="AZ59" s="63"/>
      <c r="BB59" s="63" t="s">
        <v>375</v>
      </c>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row>
    <row r="60" spans="1:261" x14ac:dyDescent="0.2">
      <c r="J60" s="252" t="s">
        <v>327</v>
      </c>
      <c r="K60" s="252"/>
      <c r="L60" s="252"/>
      <c r="M60" s="252"/>
      <c r="N60" s="252"/>
      <c r="O60" s="252"/>
      <c r="P60" s="252"/>
      <c r="Q60" s="252"/>
      <c r="R60" s="252"/>
      <c r="S60" s="252"/>
      <c r="T60" s="252"/>
      <c r="U60" s="252"/>
      <c r="V60" s="252"/>
      <c r="W60" s="252"/>
      <c r="X60" s="252"/>
      <c r="Y60" s="252"/>
      <c r="Z60" s="252"/>
      <c r="AA60" s="252"/>
      <c r="AB60" s="252"/>
      <c r="AC60" s="252"/>
      <c r="AD60" s="252"/>
      <c r="AF60" s="252" t="s">
        <v>329</v>
      </c>
      <c r="AG60" s="252"/>
      <c r="AH60" s="252"/>
      <c r="AI60" s="252"/>
      <c r="AJ60" s="252"/>
      <c r="AK60" s="252"/>
      <c r="AL60" s="252"/>
      <c r="AM60" s="252"/>
      <c r="AN60" s="252"/>
      <c r="AO60" s="252"/>
      <c r="AP60" s="252"/>
      <c r="AQ60" s="252"/>
      <c r="AR60" s="252"/>
      <c r="AS60" s="252"/>
      <c r="AT60" s="252"/>
      <c r="AU60" s="252"/>
      <c r="AV60" s="252"/>
      <c r="AW60" s="252"/>
      <c r="AX60" s="252"/>
      <c r="AY60" s="252"/>
      <c r="AZ60" s="252"/>
      <c r="BB60" s="252" t="s">
        <v>330</v>
      </c>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row>
    <row r="61" spans="1:261" s="16" customFormat="1" x14ac:dyDescent="0.2">
      <c r="IX61"/>
      <c r="IY61"/>
      <c r="IZ61"/>
      <c r="JA61"/>
    </row>
    <row r="62" spans="1:261" x14ac:dyDescent="0.2">
      <c r="B62" s="3" t="s">
        <v>9</v>
      </c>
      <c r="C62" s="226">
        <v>24</v>
      </c>
      <c r="D62" s="226"/>
      <c r="E62" s="226"/>
      <c r="F62" s="16" t="s">
        <v>10</v>
      </c>
      <c r="H62" s="226" t="s">
        <v>388</v>
      </c>
      <c r="I62" s="226"/>
      <c r="J62" s="226"/>
      <c r="K62" s="226"/>
      <c r="L62" s="226"/>
      <c r="M62" s="226"/>
      <c r="N62" s="226"/>
      <c r="O62" s="226"/>
      <c r="P62" s="226"/>
      <c r="Q62" s="226"/>
      <c r="R62" s="226"/>
      <c r="S62" s="251">
        <v>20</v>
      </c>
      <c r="T62" s="251"/>
      <c r="U62" s="226">
        <v>25</v>
      </c>
      <c r="V62" s="226"/>
      <c r="W62" s="226"/>
      <c r="X62" s="16" t="s">
        <v>11</v>
      </c>
    </row>
    <row r="64" spans="1:261" s="16" customFormat="1" x14ac:dyDescent="0.2">
      <c r="B64" s="16" t="s">
        <v>331</v>
      </c>
      <c r="IX64"/>
      <c r="IY64"/>
      <c r="IZ64"/>
      <c r="JA64"/>
    </row>
    <row r="65" spans="1:261" x14ac:dyDescent="0.2">
      <c r="B65" s="226" t="s">
        <v>395</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row>
    <row r="66" spans="1:261" x14ac:dyDescent="0.2">
      <c r="B66" s="252" t="s">
        <v>332</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row>
    <row r="67" spans="1:261" x14ac:dyDescent="0.2">
      <c r="B67" s="226"/>
      <c r="C67" s="226"/>
      <c r="D67" s="226"/>
      <c r="E67" s="226"/>
      <c r="F67" s="226"/>
      <c r="G67" s="226"/>
      <c r="H67" s="226"/>
      <c r="I67" s="226"/>
      <c r="J67" s="226"/>
      <c r="K67" s="226"/>
      <c r="L67" s="226"/>
      <c r="M67" s="226"/>
      <c r="N67" s="226"/>
      <c r="O67" s="226"/>
      <c r="S67" s="226" t="s">
        <v>384</v>
      </c>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row>
    <row r="68" spans="1:261" x14ac:dyDescent="0.2">
      <c r="B68" s="252" t="s">
        <v>7</v>
      </c>
      <c r="C68" s="252"/>
      <c r="D68" s="252"/>
      <c r="E68" s="252"/>
      <c r="F68" s="252"/>
      <c r="G68" s="252"/>
      <c r="H68" s="252"/>
      <c r="I68" s="252"/>
      <c r="J68" s="252"/>
      <c r="K68" s="252"/>
      <c r="L68" s="252"/>
      <c r="M68" s="252"/>
      <c r="N68" s="252"/>
      <c r="O68" s="252"/>
      <c r="S68" s="252" t="s">
        <v>8</v>
      </c>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row>
    <row r="69" spans="1:261" x14ac:dyDescent="0.2">
      <c r="B69" s="3" t="s">
        <v>9</v>
      </c>
      <c r="C69" s="226">
        <v>24</v>
      </c>
      <c r="D69" s="226"/>
      <c r="E69" s="226"/>
      <c r="F69" s="16" t="s">
        <v>10</v>
      </c>
      <c r="H69" s="226" t="s">
        <v>388</v>
      </c>
      <c r="I69" s="226"/>
      <c r="J69" s="226"/>
      <c r="K69" s="226"/>
      <c r="L69" s="226"/>
      <c r="M69" s="226"/>
      <c r="N69" s="226"/>
      <c r="O69" s="226"/>
      <c r="P69" s="226"/>
      <c r="Q69" s="226"/>
      <c r="R69" s="226"/>
      <c r="S69" s="251">
        <v>20</v>
      </c>
      <c r="T69" s="251"/>
      <c r="U69" s="226">
        <v>25</v>
      </c>
      <c r="V69" s="226"/>
      <c r="W69" s="226"/>
      <c r="X69" s="16" t="s">
        <v>11</v>
      </c>
    </row>
    <row r="70" spans="1:261" s="16" customFormat="1" x14ac:dyDescent="0.2">
      <c r="A70" s="24"/>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47"/>
      <c r="C71" s="247"/>
      <c r="D71" s="247"/>
      <c r="E71" s="247"/>
      <c r="F71" s="247"/>
      <c r="G71" s="247"/>
      <c r="H71" s="247"/>
      <c r="I71" s="247"/>
      <c r="J71" s="247"/>
      <c r="K71" s="247"/>
      <c r="L71" s="247"/>
      <c r="M71" s="247"/>
      <c r="N71" s="247"/>
      <c r="O71" s="247"/>
      <c r="P71" s="21"/>
      <c r="Q71" s="21"/>
      <c r="R71" s="21"/>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46"/>
      <c r="C72" s="246"/>
      <c r="D72" s="246"/>
      <c r="E72" s="246"/>
      <c r="F72" s="246"/>
      <c r="G72" s="246"/>
      <c r="H72" s="246"/>
      <c r="I72" s="246"/>
      <c r="J72" s="246"/>
      <c r="K72" s="246"/>
      <c r="L72" s="246"/>
      <c r="M72" s="246"/>
      <c r="N72" s="246"/>
      <c r="O72" s="246"/>
      <c r="P72" s="22"/>
      <c r="Q72" s="22"/>
      <c r="R72" s="22"/>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48"/>
      <c r="D73" s="248"/>
      <c r="E73" s="248"/>
      <c r="F73" s="21"/>
      <c r="G73" s="21"/>
      <c r="H73" s="248"/>
      <c r="I73" s="248"/>
      <c r="J73" s="248"/>
      <c r="K73" s="248"/>
      <c r="L73" s="248"/>
      <c r="M73" s="248"/>
      <c r="N73" s="248"/>
      <c r="O73" s="248"/>
      <c r="P73" s="248"/>
      <c r="Q73" s="248"/>
      <c r="R73" s="248"/>
      <c r="S73" s="249"/>
      <c r="T73" s="249"/>
      <c r="U73" s="250"/>
      <c r="V73" s="250"/>
      <c r="W73" s="250"/>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65" t="s">
        <v>333</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row>
    <row r="2" spans="1:99" x14ac:dyDescent="0.2">
      <c r="A2" s="265" t="s">
        <v>334</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row>
    <row r="3" spans="1:99" x14ac:dyDescent="0.2">
      <c r="A3" s="265" t="s">
        <v>335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row>
    <row r="4" spans="1:99" x14ac:dyDescent="0.2">
      <c r="A4" s="265" t="s">
        <v>336</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row>
    <row r="5" spans="1:99" x14ac:dyDescent="0.2">
      <c r="A5" s="19" t="s">
        <v>337</v>
      </c>
    </row>
    <row r="6" spans="1:99" x14ac:dyDescent="0.2">
      <c r="A6" s="19" t="s">
        <v>338</v>
      </c>
    </row>
    <row r="7" spans="1:99" x14ac:dyDescent="0.2">
      <c r="A7" s="19" t="s">
        <v>339</v>
      </c>
    </row>
    <row r="8" spans="1:99" x14ac:dyDescent="0.2">
      <c r="A8" s="265" t="s">
        <v>340</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2025-02-03T09:08:52Z</cp:lastPrinted>
  <dcterms:created xsi:type="dcterms:W3CDTF">2022-12-15T10:13:29Z</dcterms:created>
  <dcterms:modified xsi:type="dcterms:W3CDTF">2025-02-03T09:09:32Z</dcterms:modified>
</cp:coreProperties>
</file>